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0년 바탕화면1\2020 운영위원회\2020 운영위원회 자료\4차 운영위원회\"/>
    </mc:Choice>
  </mc:AlternateContent>
  <xr:revisionPtr revIDLastSave="0" documentId="13_ncr:1_{9D3D0EDD-A1F2-4CB5-966A-997C2AEEB54C}" xr6:coauthVersionLast="45" xr6:coauthVersionMax="45" xr10:uidLastSave="{00000000-0000-0000-0000-000000000000}"/>
  <bookViews>
    <workbookView xWindow="-120" yWindow="-120" windowWidth="29040" windowHeight="15840" tabRatio="903" activeTab="4" xr2:uid="{00000000-000D-0000-FFFF-FFFF00000000}"/>
  </bookViews>
  <sheets>
    <sheet name="표지" sheetId="7" r:id="rId1"/>
    <sheet name="예산총칙" sheetId="152" r:id="rId2"/>
    <sheet name="세입세출총괊" sheetId="150" r:id="rId3"/>
    <sheet name="세입명세서" sheetId="151" r:id="rId4"/>
    <sheet name="세출명세서" sheetId="147" r:id="rId5"/>
    <sheet name="임직원보수일람표" sheetId="153" r:id="rId6"/>
  </sheets>
  <definedNames>
    <definedName name="_xlnm.Print_Area" localSheetId="3">세입명세서!$A$1:$P$28</definedName>
    <definedName name="_xlnm.Print_Area" localSheetId="2">세입세출총괊!$A$1:$N$59</definedName>
    <definedName name="_xlnm.Print_Area" localSheetId="5">임직원보수일람표!$B$1:$I$15</definedName>
    <definedName name="_xlnm.Print_Titles" localSheetId="4">세출명세서!$1:$5</definedName>
  </definedNames>
  <calcPr calcId="191029"/>
</workbook>
</file>

<file path=xl/calcChain.xml><?xml version="1.0" encoding="utf-8"?>
<calcChain xmlns="http://schemas.openxmlformats.org/spreadsheetml/2006/main">
  <c r="Q321" i="147" l="1"/>
  <c r="K8" i="150" l="1"/>
  <c r="K12" i="150"/>
  <c r="K15" i="150"/>
  <c r="K22" i="150"/>
  <c r="K26" i="150"/>
  <c r="K52" i="150"/>
  <c r="K55" i="150"/>
  <c r="K7" i="150" l="1"/>
  <c r="P8" i="147"/>
  <c r="N320" i="147"/>
  <c r="N319" i="147" s="1"/>
  <c r="O320" i="147"/>
  <c r="P320" i="147" s="1"/>
  <c r="N40" i="147"/>
  <c r="N44" i="147"/>
  <c r="N62" i="147"/>
  <c r="N61" i="147" s="1"/>
  <c r="N69" i="147"/>
  <c r="N68" i="147" s="1"/>
  <c r="N325" i="147"/>
  <c r="N324" i="147" s="1"/>
  <c r="G24" i="150"/>
  <c r="G20" i="150"/>
  <c r="F29" i="150"/>
  <c r="F28" i="150"/>
  <c r="N7" i="147" l="1"/>
  <c r="O319" i="147"/>
  <c r="P319" i="147" s="1"/>
  <c r="N6" i="147" l="1"/>
  <c r="F10" i="150"/>
  <c r="D8" i="150"/>
  <c r="D7" i="150" s="1"/>
  <c r="E8" i="150"/>
  <c r="E7" i="150" s="1"/>
  <c r="F9" i="150"/>
  <c r="G9" i="150"/>
  <c r="G10" i="150"/>
  <c r="F11" i="150"/>
  <c r="G11" i="150"/>
  <c r="F12" i="150"/>
  <c r="G12" i="150"/>
  <c r="F13" i="150"/>
  <c r="G13" i="150"/>
  <c r="G14" i="150"/>
  <c r="G15" i="150"/>
  <c r="F16" i="150"/>
  <c r="G16" i="150"/>
  <c r="F17" i="150"/>
  <c r="G17" i="150"/>
  <c r="G18" i="150"/>
  <c r="F19" i="150"/>
  <c r="F18" i="150" s="1"/>
  <c r="G19" i="150"/>
  <c r="F21" i="150"/>
  <c r="G21" i="150"/>
  <c r="F22" i="150"/>
  <c r="G22" i="150"/>
  <c r="F23" i="150"/>
  <c r="G23" i="150"/>
  <c r="F25" i="150"/>
  <c r="F24" i="150" s="1"/>
  <c r="G25" i="150"/>
  <c r="G27" i="150"/>
  <c r="G28" i="150"/>
  <c r="G29" i="150"/>
  <c r="G23" i="151"/>
  <c r="G21" i="151"/>
  <c r="G20" i="151"/>
  <c r="G19" i="151"/>
  <c r="G14" i="151"/>
  <c r="F15" i="151"/>
  <c r="F14" i="151" s="1"/>
  <c r="F16" i="151"/>
  <c r="F10" i="151"/>
  <c r="G26" i="151"/>
  <c r="G24" i="151"/>
  <c r="F25" i="151"/>
  <c r="F26" i="151"/>
  <c r="F27" i="151"/>
  <c r="F28" i="151"/>
  <c r="F24" i="151"/>
  <c r="F23" i="151" s="1"/>
  <c r="G12" i="151"/>
  <c r="G22" i="151"/>
  <c r="M57" i="150"/>
  <c r="D7" i="151"/>
  <c r="D6" i="151"/>
  <c r="E7" i="151"/>
  <c r="E6" i="151" s="1"/>
  <c r="F6" i="151" s="1"/>
  <c r="F15" i="150" l="1"/>
  <c r="F20" i="150"/>
  <c r="F7" i="150"/>
  <c r="G7" i="150"/>
  <c r="G8" i="150"/>
  <c r="G6" i="151"/>
  <c r="O44" i="147" l="1"/>
  <c r="U304" i="147" l="1"/>
  <c r="U303" i="147"/>
  <c r="U302" i="147"/>
  <c r="U301" i="147"/>
  <c r="U300" i="147"/>
  <c r="U299" i="147"/>
  <c r="U297" i="147"/>
  <c r="U294" i="147"/>
  <c r="U293" i="147"/>
  <c r="E15" i="153" l="1"/>
  <c r="H9" i="153"/>
  <c r="L26" i="150"/>
  <c r="O69" i="147"/>
  <c r="O68" i="147" s="1"/>
  <c r="L8" i="150"/>
  <c r="O62" i="147"/>
  <c r="O61" i="147" s="1"/>
  <c r="Q198" i="147" l="1"/>
  <c r="P198" i="147"/>
  <c r="U218" i="147" l="1"/>
  <c r="U216" i="147"/>
  <c r="U215" i="147"/>
  <c r="U213" i="147"/>
  <c r="H8" i="153" l="1"/>
  <c r="H10" i="153"/>
  <c r="H11" i="153"/>
  <c r="H12" i="153"/>
  <c r="H13" i="153"/>
  <c r="H14" i="153"/>
  <c r="H6" i="153"/>
  <c r="H7" i="153"/>
  <c r="O40" i="147" l="1"/>
  <c r="O7" i="147" s="1"/>
  <c r="P7" i="147" l="1"/>
  <c r="Q63" i="147"/>
  <c r="P63" i="147"/>
  <c r="P61" i="147" l="1"/>
  <c r="Q8" i="147" l="1"/>
  <c r="P9" i="147"/>
  <c r="Q9" i="147"/>
  <c r="P26" i="147"/>
  <c r="Q26" i="147"/>
  <c r="P35" i="147"/>
  <c r="Q35" i="147"/>
  <c r="P41" i="147"/>
  <c r="Q41" i="147"/>
  <c r="P42" i="147"/>
  <c r="Q42" i="147"/>
  <c r="P44" i="147"/>
  <c r="P45" i="147"/>
  <c r="Q45" i="147"/>
  <c r="P46" i="147"/>
  <c r="Q46" i="147"/>
  <c r="P52" i="147"/>
  <c r="Q52" i="147"/>
  <c r="P54" i="147"/>
  <c r="Q54" i="147"/>
  <c r="L55" i="150"/>
  <c r="L52" i="150"/>
  <c r="P40" i="147" l="1"/>
  <c r="Q44" i="147"/>
  <c r="Q40" i="147"/>
  <c r="L12" i="150"/>
  <c r="L15" i="150"/>
  <c r="L22" i="150"/>
  <c r="L7" i="150" l="1"/>
  <c r="Q7" i="147"/>
  <c r="M23" i="150" l="1"/>
  <c r="N25" i="150"/>
  <c r="M25" i="150"/>
  <c r="N24" i="150"/>
  <c r="M24" i="150"/>
  <c r="Q273" i="147" l="1"/>
  <c r="P273" i="147"/>
  <c r="Q271" i="147"/>
  <c r="P271" i="147"/>
  <c r="Q261" i="147"/>
  <c r="P261" i="147"/>
  <c r="P281" i="147"/>
  <c r="Q281" i="147"/>
  <c r="Q70" i="147"/>
  <c r="P70" i="147"/>
  <c r="Q65" i="147"/>
  <c r="P65" i="147"/>
  <c r="Q64" i="147"/>
  <c r="P64" i="147"/>
  <c r="Q58" i="147"/>
  <c r="P58" i="147"/>
  <c r="P97" i="147"/>
  <c r="Q97" i="147"/>
  <c r="P110" i="147"/>
  <c r="Q110" i="147"/>
  <c r="P114" i="147"/>
  <c r="Q114" i="147"/>
  <c r="P144" i="147"/>
  <c r="Q144" i="147"/>
  <c r="P157" i="147"/>
  <c r="Q157" i="147"/>
  <c r="P167" i="147"/>
  <c r="Q167" i="147"/>
  <c r="P172" i="147"/>
  <c r="Q172" i="147"/>
  <c r="P185" i="147"/>
  <c r="Q185" i="147"/>
  <c r="P186" i="147"/>
  <c r="Q186" i="147"/>
  <c r="P187" i="147"/>
  <c r="Q187" i="147"/>
  <c r="P188" i="147"/>
  <c r="Q188" i="147"/>
  <c r="P195" i="147"/>
  <c r="Q195" i="147"/>
  <c r="P212" i="147"/>
  <c r="Q212" i="147"/>
  <c r="P225" i="147"/>
  <c r="Q225" i="147"/>
  <c r="P228" i="147"/>
  <c r="Q228" i="147"/>
  <c r="P285" i="147"/>
  <c r="Q285" i="147"/>
  <c r="P287" i="147"/>
  <c r="Q287" i="147"/>
  <c r="P308" i="147"/>
  <c r="Q308" i="147"/>
  <c r="P321" i="147"/>
  <c r="O325" i="147"/>
  <c r="P326" i="147"/>
  <c r="Q326" i="147"/>
  <c r="P327" i="147"/>
  <c r="Q327" i="147"/>
  <c r="O324" i="147" l="1"/>
  <c r="P325" i="147"/>
  <c r="Q69" i="147"/>
  <c r="P324" i="147"/>
  <c r="Q61" i="147"/>
  <c r="P62" i="147"/>
  <c r="Q62" i="147"/>
  <c r="Q68" i="147"/>
  <c r="P69" i="147"/>
  <c r="Q319" i="147"/>
  <c r="Q324" i="147"/>
  <c r="Q325" i="147"/>
  <c r="Q320" i="147"/>
  <c r="O6" i="147" l="1"/>
  <c r="Q6" i="147" s="1"/>
  <c r="P68" i="147"/>
  <c r="P6" i="147" s="1"/>
  <c r="F15" i="153" l="1"/>
  <c r="G15" i="153"/>
  <c r="G28" i="151" l="1"/>
  <c r="G27" i="151"/>
  <c r="F22" i="151"/>
  <c r="F21" i="151"/>
  <c r="F20" i="151"/>
  <c r="F19" i="151" s="1"/>
  <c r="G9" i="151"/>
  <c r="F11" i="151" l="1"/>
  <c r="F12" i="151"/>
  <c r="H15" i="153"/>
  <c r="F9" i="151" l="1"/>
  <c r="V326" i="147"/>
  <c r="D320" i="147" l="1"/>
  <c r="D319" i="147" s="1"/>
  <c r="E320" i="147"/>
  <c r="E319" i="147" s="1"/>
  <c r="F320" i="147"/>
  <c r="F319" i="147" s="1"/>
  <c r="G320" i="147"/>
  <c r="G319" i="147" s="1"/>
  <c r="H320" i="147"/>
  <c r="H319" i="147" s="1"/>
  <c r="I320" i="147"/>
  <c r="I319" i="147" s="1"/>
  <c r="J320" i="147"/>
  <c r="J319" i="147" s="1"/>
  <c r="K320" i="147"/>
  <c r="K319" i="147" s="1"/>
  <c r="L320" i="147"/>
  <c r="L319" i="147" s="1"/>
  <c r="M320" i="147"/>
  <c r="M319" i="147" s="1"/>
  <c r="U60" i="147" l="1"/>
  <c r="M59" i="150" l="1"/>
  <c r="N59" i="150" s="1"/>
  <c r="G13" i="151"/>
  <c r="G11" i="151"/>
  <c r="G10" i="151"/>
  <c r="G18" i="151" l="1"/>
  <c r="F18" i="151"/>
  <c r="F17" i="151" s="1"/>
  <c r="G16" i="151"/>
  <c r="G15" i="151"/>
  <c r="G8" i="151"/>
  <c r="F8" i="151"/>
  <c r="G7" i="151" l="1"/>
  <c r="G17" i="151"/>
  <c r="N56" i="150" l="1"/>
  <c r="N54" i="150"/>
  <c r="N53" i="150"/>
  <c r="M58" i="150"/>
  <c r="N58" i="150" s="1"/>
  <c r="M56" i="150"/>
  <c r="M54" i="150"/>
  <c r="M53" i="150"/>
  <c r="M28" i="150"/>
  <c r="M29" i="150"/>
  <c r="M30" i="150"/>
  <c r="M31" i="150"/>
  <c r="M32" i="150"/>
  <c r="M33" i="150"/>
  <c r="M34" i="150"/>
  <c r="M35" i="150"/>
  <c r="M36" i="150"/>
  <c r="M37" i="150"/>
  <c r="M38" i="150"/>
  <c r="M39" i="150"/>
  <c r="M40" i="150"/>
  <c r="M41" i="150"/>
  <c r="M42" i="150"/>
  <c r="M43" i="150"/>
  <c r="M44" i="150"/>
  <c r="M45" i="150"/>
  <c r="M46" i="150"/>
  <c r="M47" i="150"/>
  <c r="M48" i="150"/>
  <c r="M49" i="150"/>
  <c r="M50" i="150"/>
  <c r="M51" i="150"/>
  <c r="M27" i="150"/>
  <c r="N28" i="150"/>
  <c r="N29" i="150"/>
  <c r="N30" i="150"/>
  <c r="N31" i="150"/>
  <c r="N32" i="150"/>
  <c r="N33" i="150"/>
  <c r="N34" i="150"/>
  <c r="N35" i="150"/>
  <c r="N37" i="150"/>
  <c r="N38" i="150"/>
  <c r="N39" i="150"/>
  <c r="N40" i="150"/>
  <c r="N41" i="150"/>
  <c r="N42" i="150"/>
  <c r="N43" i="150"/>
  <c r="N44" i="150"/>
  <c r="N45" i="150"/>
  <c r="N46" i="150"/>
  <c r="N47" i="150"/>
  <c r="N48" i="150"/>
  <c r="N49" i="150"/>
  <c r="N50" i="150"/>
  <c r="N51" i="150"/>
  <c r="N27" i="150"/>
  <c r="N16" i="150"/>
  <c r="N17" i="150"/>
  <c r="N18" i="150"/>
  <c r="N19" i="150"/>
  <c r="N20" i="150"/>
  <c r="N21" i="150"/>
  <c r="M21" i="150"/>
  <c r="M20" i="150"/>
  <c r="M19" i="150"/>
  <c r="M18" i="150"/>
  <c r="M17" i="150"/>
  <c r="M16" i="150"/>
  <c r="N13" i="150"/>
  <c r="N14" i="150"/>
  <c r="M14" i="150"/>
  <c r="M13" i="150"/>
  <c r="N9" i="150"/>
  <c r="N10" i="150"/>
  <c r="N11" i="150"/>
  <c r="M9" i="150"/>
  <c r="M10" i="150"/>
  <c r="M11" i="150"/>
  <c r="M12" i="150" l="1"/>
  <c r="M52" i="150"/>
  <c r="N52" i="150"/>
  <c r="N55" i="150"/>
  <c r="N12" i="150"/>
  <c r="M22" i="150"/>
  <c r="N8" i="150"/>
  <c r="M55" i="150"/>
  <c r="M8" i="150"/>
  <c r="N22" i="150"/>
  <c r="M7" i="150"/>
  <c r="N15" i="150"/>
  <c r="N26" i="150"/>
  <c r="M15" i="150"/>
  <c r="M26" i="150"/>
  <c r="N7" i="150" l="1"/>
  <c r="M325" i="147" l="1"/>
  <c r="M324" i="147" s="1"/>
  <c r="M69" i="147"/>
  <c r="M68" i="147" s="1"/>
  <c r="M40" i="147"/>
  <c r="M8" i="147" l="1"/>
  <c r="M44" i="147"/>
  <c r="M62" i="147"/>
  <c r="M61" i="147" s="1"/>
  <c r="M7" i="147" l="1"/>
  <c r="M6" i="147" s="1"/>
  <c r="L325" i="147"/>
  <c r="L324" i="147" s="1"/>
  <c r="K325" i="147"/>
  <c r="K324" i="147" s="1"/>
  <c r="J325" i="147"/>
  <c r="J324" i="147" s="1"/>
  <c r="I325" i="147"/>
  <c r="I324" i="147" s="1"/>
  <c r="H325" i="147"/>
  <c r="H324" i="147" s="1"/>
  <c r="G325" i="147"/>
  <c r="G324" i="147" s="1"/>
  <c r="F325" i="147"/>
  <c r="F324" i="147" s="1"/>
  <c r="E325" i="147"/>
  <c r="E324" i="147" s="1"/>
  <c r="D325" i="147"/>
  <c r="D324" i="147" s="1"/>
  <c r="L69" i="147"/>
  <c r="L68" i="147" s="1"/>
  <c r="K69" i="147"/>
  <c r="K68" i="147" s="1"/>
  <c r="J69" i="147"/>
  <c r="I69" i="147"/>
  <c r="H69" i="147"/>
  <c r="G69" i="147"/>
  <c r="F69" i="147"/>
  <c r="E69" i="147"/>
  <c r="D69" i="147"/>
  <c r="J68" i="147"/>
  <c r="I68" i="147"/>
  <c r="H68" i="147"/>
  <c r="G68" i="147"/>
  <c r="F68" i="147"/>
  <c r="E68" i="147"/>
  <c r="D68" i="147"/>
  <c r="H65" i="147"/>
  <c r="H62" i="147" s="1"/>
  <c r="H61" i="147" s="1"/>
  <c r="F65" i="147"/>
  <c r="F64" i="147"/>
  <c r="L62" i="147"/>
  <c r="L61" i="147" s="1"/>
  <c r="K62" i="147"/>
  <c r="K61" i="147" s="1"/>
  <c r="J62" i="147"/>
  <c r="J61" i="147" s="1"/>
  <c r="I62" i="147"/>
  <c r="I61" i="147" s="1"/>
  <c r="G62" i="147"/>
  <c r="G61" i="147" s="1"/>
  <c r="E62" i="147"/>
  <c r="E61" i="147" s="1"/>
  <c r="D62" i="147"/>
  <c r="D61" i="147" s="1"/>
  <c r="L44" i="147"/>
  <c r="K44" i="147"/>
  <c r="J44" i="147"/>
  <c r="I44" i="147"/>
  <c r="H44" i="147"/>
  <c r="G44" i="147"/>
  <c r="F44" i="147"/>
  <c r="E44" i="147"/>
  <c r="D44" i="147"/>
  <c r="L40" i="147"/>
  <c r="K40" i="147"/>
  <c r="J40" i="147"/>
  <c r="I40" i="147"/>
  <c r="H40" i="147"/>
  <c r="G40" i="147"/>
  <c r="F40" i="147"/>
  <c r="E40" i="147"/>
  <c r="D40" i="147"/>
  <c r="L8" i="147"/>
  <c r="K8" i="147"/>
  <c r="J8" i="147"/>
  <c r="I8" i="147"/>
  <c r="H8" i="147"/>
  <c r="G8" i="147"/>
  <c r="F8" i="147"/>
  <c r="E8" i="147"/>
  <c r="D8" i="147"/>
  <c r="E7" i="147" l="1"/>
  <c r="E6" i="147" s="1"/>
  <c r="I7" i="147"/>
  <c r="I6" i="147" s="1"/>
  <c r="J7" i="147"/>
  <c r="J6" i="147" s="1"/>
  <c r="F7" i="147"/>
  <c r="K7" i="147"/>
  <c r="K6" i="147" s="1"/>
  <c r="G7" i="147"/>
  <c r="G6" i="147" s="1"/>
  <c r="D7" i="147"/>
  <c r="D6" i="147" s="1"/>
  <c r="H7" i="147"/>
  <c r="H6" i="147" s="1"/>
  <c r="L7" i="147"/>
  <c r="L6" i="147" s="1"/>
  <c r="F62" i="147"/>
  <c r="F61" i="147" s="1"/>
  <c r="F6" i="147" l="1"/>
</calcChain>
</file>

<file path=xl/sharedStrings.xml><?xml version="1.0" encoding="utf-8"?>
<sst xmlns="http://schemas.openxmlformats.org/spreadsheetml/2006/main" count="879" uniqueCount="709">
  <si>
    <t>관</t>
    <phoneticPr fontId="12" type="noConversion"/>
  </si>
  <si>
    <t>항</t>
    <phoneticPr fontId="12" type="noConversion"/>
  </si>
  <si>
    <t>목</t>
    <phoneticPr fontId="12" type="noConversion"/>
  </si>
  <si>
    <t>사업비</t>
    <phoneticPr fontId="12" type="noConversion"/>
  </si>
  <si>
    <t>운영비</t>
    <phoneticPr fontId="12" type="noConversion"/>
  </si>
  <si>
    <t>예비비</t>
    <phoneticPr fontId="12" type="noConversion"/>
  </si>
  <si>
    <t>사무비</t>
    <phoneticPr fontId="12" type="noConversion"/>
  </si>
  <si>
    <t>급여</t>
    <phoneticPr fontId="12" type="noConversion"/>
  </si>
  <si>
    <t>공공요금</t>
    <phoneticPr fontId="12" type="noConversion"/>
  </si>
  <si>
    <t>차량비</t>
    <phoneticPr fontId="12" type="noConversion"/>
  </si>
  <si>
    <t>시설비</t>
    <phoneticPr fontId="12" type="noConversion"/>
  </si>
  <si>
    <t>자산취득비</t>
    <phoneticPr fontId="12" type="noConversion"/>
  </si>
  <si>
    <t>제세공과금</t>
    <phoneticPr fontId="12" type="noConversion"/>
  </si>
  <si>
    <t>여비</t>
    <phoneticPr fontId="12" type="noConversion"/>
  </si>
  <si>
    <t>이월금</t>
    <phoneticPr fontId="12" type="noConversion"/>
  </si>
  <si>
    <t>회의비</t>
    <phoneticPr fontId="12" type="noConversion"/>
  </si>
  <si>
    <t>총 계</t>
    <phoneticPr fontId="12" type="noConversion"/>
  </si>
  <si>
    <t>법인전입금</t>
    <phoneticPr fontId="12" type="noConversion"/>
  </si>
  <si>
    <t>기타잡수입</t>
    <phoneticPr fontId="12" type="noConversion"/>
  </si>
  <si>
    <t>호봉</t>
    <phoneticPr fontId="12" type="noConversion"/>
  </si>
  <si>
    <t>업무추진비</t>
    <phoneticPr fontId="12" type="noConversion"/>
  </si>
  <si>
    <t>잡지출</t>
    <phoneticPr fontId="12" type="noConversion"/>
  </si>
  <si>
    <t>비지정후원금</t>
    <phoneticPr fontId="12" type="noConversion"/>
  </si>
  <si>
    <t>인건비</t>
    <phoneticPr fontId="12" type="noConversion"/>
  </si>
  <si>
    <t>기타예금이자수입</t>
    <phoneticPr fontId="12" type="noConversion"/>
  </si>
  <si>
    <t>전입금</t>
    <phoneticPr fontId="12" type="noConversion"/>
  </si>
  <si>
    <t>지정후원금</t>
    <phoneticPr fontId="12" type="noConversion"/>
  </si>
  <si>
    <t xml:space="preserve"> 산 출 내 역</t>
    <phoneticPr fontId="12" type="noConversion"/>
  </si>
  <si>
    <t>직</t>
    <phoneticPr fontId="12" type="noConversion"/>
  </si>
  <si>
    <t>퇴직금 및 
퇴직적립금</t>
    <phoneticPr fontId="12" type="noConversion"/>
  </si>
  <si>
    <t>사회보험
부담금</t>
    <phoneticPr fontId="12" type="noConversion"/>
  </si>
  <si>
    <t>수용비
및 수수료</t>
    <phoneticPr fontId="12" type="noConversion"/>
  </si>
  <si>
    <t>전화요금</t>
    <phoneticPr fontId="12" type="noConversion"/>
  </si>
  <si>
    <t>자동차보험</t>
    <phoneticPr fontId="12" type="noConversion"/>
  </si>
  <si>
    <t>자동차세</t>
    <phoneticPr fontId="12" type="noConversion"/>
  </si>
  <si>
    <t>유류대</t>
    <phoneticPr fontId="12" type="noConversion"/>
  </si>
  <si>
    <t>재산조성비</t>
    <phoneticPr fontId="12" type="noConversion"/>
  </si>
  <si>
    <t>예비비 및 기타</t>
    <phoneticPr fontId="12" type="noConversion"/>
  </si>
  <si>
    <t>반환금</t>
    <phoneticPr fontId="12" type="noConversion"/>
  </si>
  <si>
    <t>소모품비</t>
    <phoneticPr fontId="12" type="noConversion"/>
  </si>
  <si>
    <t>차량정비유지비 및 검사비</t>
    <phoneticPr fontId="12" type="noConversion"/>
  </si>
  <si>
    <t>2016년</t>
    <phoneticPr fontId="12" type="noConversion"/>
  </si>
  <si>
    <t>2017년</t>
    <phoneticPr fontId="12" type="noConversion"/>
  </si>
  <si>
    <t>1차추경</t>
    <phoneticPr fontId="12" type="noConversion"/>
  </si>
  <si>
    <t>건강보험</t>
    <phoneticPr fontId="12" type="noConversion"/>
  </si>
  <si>
    <t>장기요양보험료</t>
    <phoneticPr fontId="12" type="noConversion"/>
  </si>
  <si>
    <t>국민연금</t>
    <phoneticPr fontId="12" type="noConversion"/>
  </si>
  <si>
    <t>고용보험</t>
    <phoneticPr fontId="12" type="noConversion"/>
  </si>
  <si>
    <t>산재보험</t>
    <phoneticPr fontId="12" type="noConversion"/>
  </si>
  <si>
    <t>기관운영비</t>
    <phoneticPr fontId="12" type="noConversion"/>
  </si>
  <si>
    <t>기타운영비</t>
    <phoneticPr fontId="12" type="noConversion"/>
  </si>
  <si>
    <t>2018년</t>
    <phoneticPr fontId="12" type="noConversion"/>
  </si>
  <si>
    <t>편성사유</t>
    <phoneticPr fontId="12" type="noConversion"/>
  </si>
  <si>
    <t xml:space="preserve">*17년도에 16년도 인건비가이드라인 적용함. </t>
    <phoneticPr fontId="12" type="noConversion"/>
  </si>
  <si>
    <t>*18년에는 17년도 인건비가이드라인에 2% 추가하여</t>
    <phoneticPr fontId="12" type="noConversion"/>
  </si>
  <si>
    <t xml:space="preserve">인건비를 산출함. </t>
    <phoneticPr fontId="12" type="noConversion"/>
  </si>
  <si>
    <t>*유관기관 및 기관운영을 위한 경비 책정</t>
    <phoneticPr fontId="12" type="noConversion"/>
  </si>
  <si>
    <t>*전기요금 : 탁구장,바둑 및 장기실 신축으로 요금 증가요인이 발생하여 2,700천원⇒3,000천원으로 증액</t>
    <phoneticPr fontId="12" type="noConversion"/>
  </si>
  <si>
    <t>*강사비 18천원⇒20천원으로 증액</t>
    <phoneticPr fontId="12" type="noConversion"/>
  </si>
  <si>
    <t>변경사유</t>
    <phoneticPr fontId="12" type="noConversion"/>
  </si>
  <si>
    <t>본예산</t>
    <phoneticPr fontId="12" type="noConversion"/>
  </si>
  <si>
    <t>2019년</t>
    <phoneticPr fontId="12" type="noConversion"/>
  </si>
  <si>
    <t>2020년</t>
    <phoneticPr fontId="12" type="noConversion"/>
  </si>
  <si>
    <t>정수기관리비</t>
    <phoneticPr fontId="12" type="noConversion"/>
  </si>
  <si>
    <t>[1] 세입세출 총괄</t>
    <phoneticPr fontId="38" type="noConversion"/>
  </si>
  <si>
    <t>(단위: 천원)</t>
    <phoneticPr fontId="38" type="noConversion"/>
  </si>
  <si>
    <t xml:space="preserve">  </t>
    <phoneticPr fontId="38" type="noConversion"/>
  </si>
  <si>
    <t>세 입</t>
    <phoneticPr fontId="38" type="noConversion"/>
  </si>
  <si>
    <t>세 출</t>
    <phoneticPr fontId="38" type="noConversion"/>
  </si>
  <si>
    <t>관</t>
    <phoneticPr fontId="38" type="noConversion"/>
  </si>
  <si>
    <t>항</t>
    <phoneticPr fontId="38" type="noConversion"/>
  </si>
  <si>
    <t>목</t>
    <phoneticPr fontId="38" type="noConversion"/>
  </si>
  <si>
    <t>증감(B)-(A)</t>
    <phoneticPr fontId="38" type="noConversion"/>
  </si>
  <si>
    <t>증감(B)-(A)</t>
    <phoneticPr fontId="38" type="noConversion"/>
  </si>
  <si>
    <t>금액</t>
    <phoneticPr fontId="38" type="noConversion"/>
  </si>
  <si>
    <t>비율(%)</t>
    <phoneticPr fontId="38" type="noConversion"/>
  </si>
  <si>
    <t>비율(%)</t>
    <phoneticPr fontId="38" type="noConversion"/>
  </si>
  <si>
    <t>총계</t>
    <phoneticPr fontId="38" type="noConversion"/>
  </si>
  <si>
    <t>항</t>
    <phoneticPr fontId="38" type="noConversion"/>
  </si>
  <si>
    <t>[2] 세입내역</t>
    <phoneticPr fontId="38" type="noConversion"/>
  </si>
  <si>
    <t>(단위 : 천원)</t>
    <phoneticPr fontId="38" type="noConversion"/>
  </si>
  <si>
    <t xml:space="preserve"> 산 출 내 역</t>
    <phoneticPr fontId="38" type="noConversion"/>
  </si>
  <si>
    <t>금액</t>
    <phoneticPr fontId="38" type="noConversion"/>
  </si>
  <si>
    <t>예  산  총  칙</t>
    <phoneticPr fontId="12" type="noConversion"/>
  </si>
  <si>
    <t>회 계 별</t>
    <phoneticPr fontId="12" type="noConversion"/>
  </si>
  <si>
    <t>세입세출 예산 총액(원)</t>
    <phoneticPr fontId="12" type="noConversion"/>
  </si>
  <si>
    <t>일시차입 한도액</t>
    <phoneticPr fontId="12" type="noConversion"/>
  </si>
  <si>
    <t>합     계</t>
    <phoneticPr fontId="12" type="noConversion"/>
  </si>
  <si>
    <t>일 반 회 계</t>
    <phoneticPr fontId="12" type="noConversion"/>
  </si>
  <si>
    <t>특 별 회 계</t>
    <phoneticPr fontId="12" type="noConversion"/>
  </si>
  <si>
    <t>사회복지법인 안양복지관의 시설 안양보육원의 2004년도 총 세입과 세출액은 \1,157,804천원입니다.</t>
    <phoneticPr fontId="12" type="noConversion"/>
  </si>
  <si>
    <t>세입의  주요  재원은</t>
    <phoneticPr fontId="12" type="noConversion"/>
  </si>
  <si>
    <t>제6조 : 국가 또는 지방자치단체로부터 교부된 보조금, 지정후원금 및 수익자부담 경비등은 추가경정
예산의 성립 이전이라도 보조금등 수입목적에 적절한 경우 먼저 사용할 수 있으며, 이는 차기 추가경정 
예산에 반영하여야 한다.</t>
    <phoneticPr fontId="12" type="noConversion"/>
  </si>
  <si>
    <t xml:space="preserve">제7조 : 세출경비의 부족이 생겼을 때는 사회복지법인 재무, 회계 규칙 제16조에 의거하여 예산을 전용할
수 있다. 단, 동일 항내의 목간전용이 불가피한 경우에는 시설장에게 그 권한을 위임한다. </t>
    <phoneticPr fontId="12" type="noConversion"/>
  </si>
  <si>
    <t>자본보조금</t>
    <phoneticPr fontId="12" type="noConversion"/>
  </si>
  <si>
    <t>사업수입</t>
    <phoneticPr fontId="12" type="noConversion"/>
  </si>
  <si>
    <t>소계</t>
    <phoneticPr fontId="12" type="noConversion"/>
  </si>
  <si>
    <t>보조금수입</t>
    <phoneticPr fontId="12" type="noConversion"/>
  </si>
  <si>
    <t>보조금수입</t>
    <phoneticPr fontId="12" type="noConversion"/>
  </si>
  <si>
    <t>후원금수입</t>
    <phoneticPr fontId="12" type="noConversion"/>
  </si>
  <si>
    <t>사업수입</t>
    <phoneticPr fontId="12" type="noConversion"/>
  </si>
  <si>
    <t>국고보조금</t>
    <phoneticPr fontId="12" type="noConversion"/>
  </si>
  <si>
    <t>시도보조금</t>
    <phoneticPr fontId="12" type="noConversion"/>
  </si>
  <si>
    <t>시군구보조금</t>
    <phoneticPr fontId="12" type="noConversion"/>
  </si>
  <si>
    <t>기타보조금</t>
    <phoneticPr fontId="12" type="noConversion"/>
  </si>
  <si>
    <t>법인전입금</t>
    <phoneticPr fontId="12" type="noConversion"/>
  </si>
  <si>
    <t>전입금</t>
    <phoneticPr fontId="12" type="noConversion"/>
  </si>
  <si>
    <t>전년도이월금</t>
    <phoneticPr fontId="12" type="noConversion"/>
  </si>
  <si>
    <t>전년도이월금(후원금)</t>
    <phoneticPr fontId="12" type="noConversion"/>
  </si>
  <si>
    <t>전년도이월금(법인전입금)</t>
    <phoneticPr fontId="12" type="noConversion"/>
  </si>
  <si>
    <t>잡수입</t>
    <phoneticPr fontId="12" type="noConversion"/>
  </si>
  <si>
    <t>이월금</t>
    <phoneticPr fontId="12" type="noConversion"/>
  </si>
  <si>
    <t>지정후원금</t>
    <phoneticPr fontId="12" type="noConversion"/>
  </si>
  <si>
    <t>비지정후원금</t>
    <phoneticPr fontId="12" type="noConversion"/>
  </si>
  <si>
    <t>이월금</t>
    <phoneticPr fontId="12" type="noConversion"/>
  </si>
  <si>
    <t>전입금</t>
    <phoneticPr fontId="12" type="noConversion"/>
  </si>
  <si>
    <t>잡수입</t>
    <phoneticPr fontId="12" type="noConversion"/>
  </si>
  <si>
    <t>다문화가족실태조사</t>
    <phoneticPr fontId="12" type="noConversion"/>
  </si>
  <si>
    <t>-</t>
    <phoneticPr fontId="12" type="noConversion"/>
  </si>
  <si>
    <t>사무비</t>
    <phoneticPr fontId="12" type="noConversion"/>
  </si>
  <si>
    <t>인건비</t>
    <phoneticPr fontId="12" type="noConversion"/>
  </si>
  <si>
    <t>소계</t>
    <phoneticPr fontId="12" type="noConversion"/>
  </si>
  <si>
    <t>급여</t>
    <phoneticPr fontId="12" type="noConversion"/>
  </si>
  <si>
    <t>퇴직금 및 퇴직적립금</t>
    <phoneticPr fontId="12" type="noConversion"/>
  </si>
  <si>
    <t>사회보험부담금</t>
    <phoneticPr fontId="12" type="noConversion"/>
  </si>
  <si>
    <t>기관운영비</t>
    <phoneticPr fontId="38" type="noConversion"/>
  </si>
  <si>
    <t>회의비</t>
    <phoneticPr fontId="38" type="noConversion"/>
  </si>
  <si>
    <t>사무비</t>
    <phoneticPr fontId="12" type="noConversion"/>
  </si>
  <si>
    <t>업무추진비</t>
    <phoneticPr fontId="12" type="noConversion"/>
  </si>
  <si>
    <t>운영비</t>
    <phoneticPr fontId="12" type="noConversion"/>
  </si>
  <si>
    <t>여비</t>
    <phoneticPr fontId="38" type="noConversion"/>
  </si>
  <si>
    <t>수용비및수수료</t>
    <phoneticPr fontId="38" type="noConversion"/>
  </si>
  <si>
    <t>공공요금</t>
    <phoneticPr fontId="38" type="noConversion"/>
  </si>
  <si>
    <t>제세공과금</t>
    <phoneticPr fontId="38" type="noConversion"/>
  </si>
  <si>
    <t>차량비</t>
    <phoneticPr fontId="38" type="noConversion"/>
  </si>
  <si>
    <t>기타운영비</t>
    <phoneticPr fontId="38" type="noConversion"/>
  </si>
  <si>
    <t>재산조성비</t>
    <phoneticPr fontId="12" type="noConversion"/>
  </si>
  <si>
    <t>시설비</t>
    <phoneticPr fontId="12" type="noConversion"/>
  </si>
  <si>
    <t>시설장비유지비</t>
    <phoneticPr fontId="12" type="noConversion"/>
  </si>
  <si>
    <t>사업비</t>
    <phoneticPr fontId="12" type="noConversion"/>
  </si>
  <si>
    <t>사업비</t>
    <phoneticPr fontId="12" type="noConversion"/>
  </si>
  <si>
    <t>소계</t>
    <phoneticPr fontId="12" type="noConversion"/>
  </si>
  <si>
    <t>가족관계</t>
    <phoneticPr fontId="38" type="noConversion"/>
  </si>
  <si>
    <t>가족생활</t>
    <phoneticPr fontId="38" type="noConversion"/>
  </si>
  <si>
    <t>가족돌봄</t>
    <phoneticPr fontId="38" type="noConversion"/>
  </si>
  <si>
    <t>방문교육</t>
    <phoneticPr fontId="38" type="noConversion"/>
  </si>
  <si>
    <t>언어발달</t>
    <phoneticPr fontId="38" type="noConversion"/>
  </si>
  <si>
    <t>통번역</t>
    <phoneticPr fontId="38" type="noConversion"/>
  </si>
  <si>
    <t>종사자인력보강</t>
    <phoneticPr fontId="38" type="noConversion"/>
  </si>
  <si>
    <t>직업훈련교육</t>
    <phoneticPr fontId="38" type="noConversion"/>
  </si>
  <si>
    <t>지구촌어울마당</t>
    <phoneticPr fontId="38" type="noConversion"/>
  </si>
  <si>
    <t>복지수당</t>
    <phoneticPr fontId="38" type="noConversion"/>
  </si>
  <si>
    <t>방문지도사처우개선</t>
    <phoneticPr fontId="38" type="noConversion"/>
  </si>
  <si>
    <t>이중언어환경조성</t>
    <phoneticPr fontId="38" type="noConversion"/>
  </si>
  <si>
    <t>다문화청소년진로지원</t>
    <phoneticPr fontId="38" type="noConversion"/>
  </si>
  <si>
    <t>이혼전후미성년자녀부모교육-법원연계</t>
    <phoneticPr fontId="38" type="noConversion"/>
  </si>
  <si>
    <t>다문화가족
교육생자녀돌봄</t>
    <phoneticPr fontId="38" type="noConversion"/>
  </si>
  <si>
    <t>아이낳기좋은세상</t>
    <phoneticPr fontId="38" type="noConversion"/>
  </si>
  <si>
    <t>결혼이주여성멘토링</t>
    <phoneticPr fontId="38" type="noConversion"/>
  </si>
  <si>
    <t>글로벌마을학당</t>
    <phoneticPr fontId="38" type="noConversion"/>
  </si>
  <si>
    <t>법정제수당</t>
    <phoneticPr fontId="38" type="noConversion"/>
  </si>
  <si>
    <t>공동육아나눔터</t>
    <phoneticPr fontId="38" type="noConversion"/>
  </si>
  <si>
    <t>다문화가족사례관리</t>
    <phoneticPr fontId="38" type="noConversion"/>
  </si>
  <si>
    <t>예비비및기타</t>
    <phoneticPr fontId="12" type="noConversion"/>
  </si>
  <si>
    <t>반환금</t>
    <phoneticPr fontId="12" type="noConversion"/>
  </si>
  <si>
    <t>예비비</t>
    <phoneticPr fontId="12" type="noConversion"/>
  </si>
  <si>
    <t>잡지출</t>
    <phoneticPr fontId="12" type="noConversion"/>
  </si>
  <si>
    <t>잡지출</t>
    <phoneticPr fontId="12" type="noConversion"/>
  </si>
  <si>
    <t>가족과함께하는지역공동체</t>
    <phoneticPr fontId="38" type="noConversion"/>
  </si>
  <si>
    <t>찾아가는결혼이주여성다이음</t>
    <phoneticPr fontId="38" type="noConversion"/>
  </si>
  <si>
    <r>
      <t>정읍시건강가정</t>
    </r>
    <r>
      <rPr>
        <sz val="24"/>
        <rFont val="맑은 고딕"/>
        <family val="3"/>
        <charset val="129"/>
      </rPr>
      <t>〮</t>
    </r>
    <r>
      <rPr>
        <sz val="24"/>
        <rFont val="HY견명조"/>
        <family val="1"/>
        <charset val="129"/>
      </rPr>
      <t>다문화가족지원센터</t>
    </r>
    <phoneticPr fontId="12" type="noConversion"/>
  </si>
  <si>
    <t>증감(B)-(A)</t>
    <phoneticPr fontId="38" type="noConversion"/>
  </si>
  <si>
    <t>방문본인부담금</t>
    <phoneticPr fontId="12" type="noConversion"/>
  </si>
  <si>
    <t>국고보조금</t>
    <phoneticPr fontId="12" type="noConversion"/>
  </si>
  <si>
    <t>변 경 사 유</t>
    <phoneticPr fontId="12" type="noConversion"/>
  </si>
  <si>
    <t>시도보조금</t>
    <phoneticPr fontId="12" type="noConversion"/>
  </si>
  <si>
    <t>시군구보조금</t>
    <phoneticPr fontId="12" type="noConversion"/>
  </si>
  <si>
    <t>기타보조금</t>
    <phoneticPr fontId="12" type="noConversion"/>
  </si>
  <si>
    <t>지정후원금</t>
    <phoneticPr fontId="12" type="noConversion"/>
  </si>
  <si>
    <t>비지정후원금</t>
    <phoneticPr fontId="12" type="noConversion"/>
  </si>
  <si>
    <t>법인전입금</t>
    <phoneticPr fontId="12" type="noConversion"/>
  </si>
  <si>
    <t xml:space="preserve">전년도이월금 </t>
    <phoneticPr fontId="12" type="noConversion"/>
  </si>
  <si>
    <r>
      <t>전년도이월금(후원금</t>
    </r>
    <r>
      <rPr>
        <sz val="11"/>
        <color theme="1"/>
        <rFont val="맑은 고딕"/>
        <family val="2"/>
        <charset val="129"/>
        <scheme val="minor"/>
      </rPr>
      <t>)</t>
    </r>
    <phoneticPr fontId="12" type="noConversion"/>
  </si>
  <si>
    <t>기타예금이자수입</t>
  </si>
  <si>
    <t>기타잡수입</t>
  </si>
  <si>
    <t>직업능력개발훈련</t>
  </si>
  <si>
    <t>일학습병행</t>
    <phoneticPr fontId="12" type="noConversion"/>
  </si>
  <si>
    <t>아빠와 자녀가
함께하는 힐링데이</t>
    <phoneticPr fontId="38" type="noConversion"/>
  </si>
  <si>
    <t>직업능력개발훈련</t>
    <phoneticPr fontId="12" type="noConversion"/>
  </si>
  <si>
    <t>일학습병행</t>
    <phoneticPr fontId="12" type="noConversion"/>
  </si>
  <si>
    <t>직업능력개발훈련</t>
    <phoneticPr fontId="12" type="noConversion"/>
  </si>
  <si>
    <t>[2] 세출내역</t>
    <phoneticPr fontId="38" type="noConversion"/>
  </si>
  <si>
    <t>센터장</t>
    <phoneticPr fontId="12" type="noConversion"/>
  </si>
  <si>
    <t>사무국장</t>
    <phoneticPr fontId="12" type="noConversion"/>
  </si>
  <si>
    <t>팀원1</t>
    <phoneticPr fontId="12" type="noConversion"/>
  </si>
  <si>
    <t>팀원2</t>
    <phoneticPr fontId="12" type="noConversion"/>
  </si>
  <si>
    <t>팀원3</t>
    <phoneticPr fontId="12" type="noConversion"/>
  </si>
  <si>
    <t>부서운영비</t>
    <phoneticPr fontId="12" type="noConversion"/>
  </si>
  <si>
    <t>운영위원회회의비</t>
    <phoneticPr fontId="12" type="noConversion"/>
  </si>
  <si>
    <t>100,000원×4회</t>
    <phoneticPr fontId="12" type="noConversion"/>
  </si>
  <si>
    <t>소규모수선비</t>
    <phoneticPr fontId="12" type="noConversion"/>
  </si>
  <si>
    <t>홍보인쇄물</t>
    <phoneticPr fontId="12" type="noConversion"/>
  </si>
  <si>
    <t>기타수용비(협회비)</t>
    <phoneticPr fontId="12" type="noConversion"/>
  </si>
  <si>
    <t>상하수도요금</t>
    <phoneticPr fontId="12" type="noConversion"/>
  </si>
  <si>
    <t>화재,영업배상책임
신용보증보험</t>
    <phoneticPr fontId="12" type="noConversion"/>
  </si>
  <si>
    <t>스타렉스/스파크</t>
    <phoneticPr fontId="12" type="noConversion"/>
  </si>
  <si>
    <t>직원워크숍</t>
    <phoneticPr fontId="12" type="noConversion"/>
  </si>
  <si>
    <t>2,000,000원×2분기</t>
    <phoneticPr fontId="12" type="noConversion"/>
  </si>
  <si>
    <t>시설물유지관리비</t>
    <phoneticPr fontId="12" type="noConversion"/>
  </si>
  <si>
    <t>집기류구입</t>
    <phoneticPr fontId="12" type="noConversion"/>
  </si>
  <si>
    <t>가족관계</t>
    <phoneticPr fontId="12" type="noConversion"/>
  </si>
  <si>
    <t>다문화가족이중언어환경조성</t>
    <phoneticPr fontId="12" type="noConversion"/>
  </si>
  <si>
    <t>가족생활</t>
    <phoneticPr fontId="12" type="noConversion"/>
  </si>
  <si>
    <t>1인가구지원</t>
    <phoneticPr fontId="12" type="noConversion"/>
  </si>
  <si>
    <t>가족돌봄</t>
    <phoneticPr fontId="12" type="noConversion"/>
  </si>
  <si>
    <t>가족역량강화지원</t>
    <phoneticPr fontId="12" type="noConversion"/>
  </si>
  <si>
    <t>가족과함께하는지역공동체</t>
    <phoneticPr fontId="12" type="noConversion"/>
  </si>
  <si>
    <t>프로그램운영비</t>
    <phoneticPr fontId="12" type="noConversion"/>
  </si>
  <si>
    <t>마을학당</t>
    <phoneticPr fontId="12" type="noConversion"/>
  </si>
  <si>
    <t>다문화어울림문화교육지원</t>
    <phoneticPr fontId="12" type="noConversion"/>
  </si>
  <si>
    <t>다락방</t>
    <phoneticPr fontId="12" type="noConversion"/>
  </si>
  <si>
    <t>해피맘's</t>
    <phoneticPr fontId="12" type="noConversion"/>
  </si>
  <si>
    <t>어울림문화발표회</t>
  </si>
  <si>
    <t>가족상담</t>
    <phoneticPr fontId="12" type="noConversion"/>
  </si>
  <si>
    <t>객원상담료</t>
    <phoneticPr fontId="12" type="noConversion"/>
  </si>
  <si>
    <t>상담슈퍼비전</t>
    <phoneticPr fontId="12" type="noConversion"/>
  </si>
  <si>
    <t>인건비</t>
    <phoneticPr fontId="38" type="noConversion"/>
  </si>
  <si>
    <t>급여</t>
    <phoneticPr fontId="38" type="noConversion"/>
  </si>
  <si>
    <t>퇴직금 및 퇴직적립금</t>
    <phoneticPr fontId="38" type="noConversion"/>
  </si>
  <si>
    <t>사회보험 부담금</t>
    <phoneticPr fontId="38" type="noConversion"/>
  </si>
  <si>
    <t>운영비</t>
    <phoneticPr fontId="38" type="noConversion"/>
  </si>
  <si>
    <t>2명*150,000원*12개월</t>
    <phoneticPr fontId="38" type="noConversion"/>
  </si>
  <si>
    <t>수용비 및 수수료</t>
    <phoneticPr fontId="38" type="noConversion"/>
  </si>
  <si>
    <t>지도사보수교육비 2명*90,000원</t>
    <phoneticPr fontId="38" type="noConversion"/>
  </si>
  <si>
    <t>사업비</t>
    <phoneticPr fontId="38" type="noConversion"/>
  </si>
  <si>
    <t>검사지및교재교구구입비 2회*400,000원</t>
    <phoneticPr fontId="38" type="noConversion"/>
  </si>
  <si>
    <t>부모역할지원</t>
    <phoneticPr fontId="12" type="noConversion"/>
  </si>
  <si>
    <t>현수막 22,000원x1회</t>
    <phoneticPr fontId="38" type="noConversion"/>
  </si>
  <si>
    <t>강사비 (150,000원x1시간)+(50,000원x초과1시간)x1명</t>
    <phoneticPr fontId="38" type="noConversion"/>
  </si>
  <si>
    <t>멘토활동진행비</t>
    <phoneticPr fontId="38" type="noConversion"/>
  </si>
  <si>
    <t>체험활동비</t>
    <phoneticPr fontId="38" type="noConversion"/>
  </si>
  <si>
    <t>재료비 20,000원x1회기x20명</t>
    <phoneticPr fontId="38" type="noConversion"/>
  </si>
  <si>
    <t>문화상품권 10,000원x5장x1회</t>
    <phoneticPr fontId="38" type="noConversion"/>
  </si>
  <si>
    <t>퇴직적립금</t>
  </si>
  <si>
    <t>사회보험부담금</t>
  </si>
  <si>
    <t>퇴직적립금</t>
    <phoneticPr fontId="12" type="noConversion"/>
  </si>
  <si>
    <t>퇴직적립금</t>
    <phoneticPr fontId="38" type="noConversion"/>
  </si>
  <si>
    <t>사회보험부담금</t>
    <phoneticPr fontId="38" type="noConversion"/>
  </si>
  <si>
    <t>사업비</t>
  </si>
  <si>
    <t>간식비</t>
  </si>
  <si>
    <t>맞벌이가정일가정양립지원(가정)</t>
    <phoneticPr fontId="12" type="noConversion"/>
  </si>
  <si>
    <t>현수막</t>
    <phoneticPr fontId="38" type="noConversion"/>
  </si>
  <si>
    <t>강사비</t>
    <phoneticPr fontId="38" type="noConversion"/>
  </si>
  <si>
    <t>문화강사비</t>
    <phoneticPr fontId="38" type="noConversion"/>
  </si>
  <si>
    <t>재료비</t>
    <phoneticPr fontId="38" type="noConversion"/>
  </si>
  <si>
    <t>다과비</t>
    <phoneticPr fontId="38" type="noConversion"/>
  </si>
  <si>
    <t>강사비</t>
    <phoneticPr fontId="38" type="noConversion"/>
  </si>
  <si>
    <t>체험비</t>
    <phoneticPr fontId="38" type="noConversion"/>
  </si>
  <si>
    <t>33,000원 x 1개</t>
    <phoneticPr fontId="38" type="noConversion"/>
  </si>
  <si>
    <t>다과비</t>
    <phoneticPr fontId="38" type="noConversion"/>
  </si>
  <si>
    <t>강사비</t>
    <phoneticPr fontId="38" type="noConversion"/>
  </si>
  <si>
    <t>다과비</t>
    <phoneticPr fontId="38" type="noConversion"/>
  </si>
  <si>
    <t>문화강사비</t>
    <phoneticPr fontId="38" type="noConversion"/>
  </si>
  <si>
    <t xml:space="preserve">80,000원(2시간) x 1회  </t>
    <phoneticPr fontId="38" type="noConversion"/>
  </si>
  <si>
    <t>체험비</t>
  </si>
  <si>
    <t xml:space="preserve">강사비 및 재료비 </t>
  </si>
  <si>
    <t xml:space="preserve">현수막 </t>
  </si>
  <si>
    <t xml:space="preserve">다과비 </t>
  </si>
  <si>
    <t xml:space="preserve">배너 </t>
  </si>
  <si>
    <t xml:space="preserve">식대 </t>
  </si>
  <si>
    <t>버스 대여료</t>
  </si>
  <si>
    <t>여행자보험</t>
  </si>
  <si>
    <t>운영용품</t>
  </si>
  <si>
    <t>현수막</t>
  </si>
  <si>
    <t>방문교육</t>
    <phoneticPr fontId="38" type="noConversion"/>
  </si>
  <si>
    <t>제수당</t>
    <phoneticPr fontId="38" type="noConversion"/>
  </si>
  <si>
    <t>사대보험</t>
    <phoneticPr fontId="38" type="noConversion"/>
  </si>
  <si>
    <t>-2.7%</t>
    <phoneticPr fontId="38" type="noConversion"/>
  </si>
  <si>
    <t>수용비 및  수수료</t>
    <phoneticPr fontId="38" type="noConversion"/>
  </si>
  <si>
    <t>처우개선비</t>
    <phoneticPr fontId="38" type="noConversion"/>
  </si>
  <si>
    <t>인식개선 및 공동체의식</t>
    <phoneticPr fontId="38" type="noConversion"/>
  </si>
  <si>
    <t xml:space="preserve"> 현수막 </t>
  </si>
  <si>
    <t>퇴직금</t>
    <phoneticPr fontId="38" type="noConversion"/>
  </si>
  <si>
    <t>사회보험부담비용</t>
    <phoneticPr fontId="38" type="noConversion"/>
  </si>
  <si>
    <t>추가인력</t>
    <phoneticPr fontId="38" type="noConversion"/>
  </si>
  <si>
    <t>프로그램운영비</t>
    <phoneticPr fontId="38" type="noConversion"/>
  </si>
  <si>
    <t>품앗이활동지원비</t>
    <phoneticPr fontId="38" type="noConversion"/>
  </si>
  <si>
    <t>교육비</t>
    <phoneticPr fontId="38" type="noConversion"/>
  </si>
  <si>
    <t>운영위원회</t>
    <phoneticPr fontId="38" type="noConversion"/>
  </si>
  <si>
    <t>일반운영비</t>
    <phoneticPr fontId="38" type="noConversion"/>
  </si>
  <si>
    <t>공기청정기필터 51,000원x8개</t>
    <phoneticPr fontId="38" type="noConversion"/>
  </si>
  <si>
    <t>시설보험료</t>
    <phoneticPr fontId="38" type="noConversion"/>
  </si>
  <si>
    <t>복지시설 종합안전배상 공제료 51,600원</t>
    <phoneticPr fontId="38" type="noConversion"/>
  </si>
  <si>
    <t>찾아가는결혼이주여성다이음</t>
    <phoneticPr fontId="38" type="noConversion"/>
  </si>
  <si>
    <t>진행비</t>
  </si>
  <si>
    <t>50,000원×2시간×12.5회기×2명</t>
    <phoneticPr fontId="38" type="noConversion"/>
  </si>
  <si>
    <t>홍보 및 캠페인</t>
    <phoneticPr fontId="38" type="noConversion"/>
  </si>
  <si>
    <t>가족친화프로그램</t>
    <phoneticPr fontId="38" type="noConversion"/>
  </si>
  <si>
    <t>생태문화 체험캠프</t>
  </si>
  <si>
    <t>버스대여비  450,000원</t>
  </si>
  <si>
    <t>재료비(의약품 등)   84,000원</t>
    <phoneticPr fontId="38" type="noConversion"/>
  </si>
  <si>
    <t xml:space="preserve">다과비 152,000원  </t>
  </si>
  <si>
    <t>여행자보험가입비  2,500원 x 40명</t>
    <phoneticPr fontId="38" type="noConversion"/>
  </si>
  <si>
    <t>잡지출</t>
    <phoneticPr fontId="12" type="noConversion"/>
  </si>
  <si>
    <t xml:space="preserve">직업능력개발훈련                </t>
    <phoneticPr fontId="12" type="noConversion"/>
  </si>
  <si>
    <t>예비비</t>
    <phoneticPr fontId="12" type="noConversion"/>
  </si>
  <si>
    <t>반환금</t>
    <phoneticPr fontId="12" type="noConversion"/>
  </si>
  <si>
    <t>종사자인력보강</t>
    <phoneticPr fontId="12" type="noConversion"/>
  </si>
  <si>
    <t>(단위:   원)</t>
    <phoneticPr fontId="38" type="noConversion"/>
  </si>
  <si>
    <t>순위</t>
    <phoneticPr fontId="37" type="noConversion"/>
  </si>
  <si>
    <t>직책</t>
    <phoneticPr fontId="12" type="noConversion"/>
  </si>
  <si>
    <t>성명</t>
    <phoneticPr fontId="37" type="noConversion"/>
  </si>
  <si>
    <t>사대보험
부담금</t>
    <phoneticPr fontId="38" type="noConversion"/>
  </si>
  <si>
    <t>보수 총액</t>
    <phoneticPr fontId="12" type="noConversion"/>
  </si>
  <si>
    <t>센터장</t>
    <phoneticPr fontId="38" type="noConversion"/>
  </si>
  <si>
    <t>임내규</t>
    <phoneticPr fontId="38" type="noConversion"/>
  </si>
  <si>
    <t>사무국장</t>
    <phoneticPr fontId="38" type="noConversion"/>
  </si>
  <si>
    <t>김현철</t>
    <phoneticPr fontId="38" type="noConversion"/>
  </si>
  <si>
    <t>고선아</t>
    <phoneticPr fontId="38" type="noConversion"/>
  </si>
  <si>
    <t>이미경</t>
    <phoneticPr fontId="38" type="noConversion"/>
  </si>
  <si>
    <t>연정의</t>
    <phoneticPr fontId="38" type="noConversion"/>
  </si>
  <si>
    <t>이화</t>
    <phoneticPr fontId="38" type="noConversion"/>
  </si>
  <si>
    <t>박지오</t>
    <phoneticPr fontId="38" type="noConversion"/>
  </si>
  <si>
    <t>기영종</t>
    <phoneticPr fontId="38" type="noConversion"/>
  </si>
  <si>
    <t>복지수당</t>
    <phoneticPr fontId="12" type="noConversion"/>
  </si>
  <si>
    <t>100,000원×12개월×13명</t>
    <phoneticPr fontId="12" type="noConversion"/>
  </si>
  <si>
    <t>다문화가족 교육생자녀돌봄</t>
    <phoneticPr fontId="12" type="noConversion"/>
  </si>
  <si>
    <t>주휴수당</t>
    <phoneticPr fontId="12" type="noConversion"/>
  </si>
  <si>
    <t>다문화가족 교육생자녀돌봄</t>
    <phoneticPr fontId="38" type="noConversion"/>
  </si>
  <si>
    <t>법정제수당</t>
    <phoneticPr fontId="12" type="noConversion"/>
  </si>
  <si>
    <t>산출내역</t>
    <phoneticPr fontId="12" type="noConversion"/>
  </si>
  <si>
    <t>시설명 :  정읍시건강가정〮다문화가족지원센터</t>
    <phoneticPr fontId="38" type="noConversion"/>
  </si>
  <si>
    <t>41,700원×12개월</t>
    <phoneticPr fontId="12" type="noConversion"/>
  </si>
  <si>
    <t>가족여행프로젝트</t>
    <phoneticPr fontId="38" type="noConversion"/>
  </si>
  <si>
    <t>공공요금</t>
  </si>
  <si>
    <t>4대보험기관부담금</t>
    <phoneticPr fontId="38" type="noConversion"/>
  </si>
  <si>
    <t xml:space="preserve"> </t>
    <phoneticPr fontId="38" type="noConversion"/>
  </si>
  <si>
    <t>마을학당사업비</t>
    <phoneticPr fontId="12" type="noConversion"/>
  </si>
  <si>
    <t>강사비 250,000원×2회기</t>
  </si>
  <si>
    <t>현수막 22,000원×1매</t>
  </si>
  <si>
    <t>상담사례회의</t>
    <phoneticPr fontId="38" type="noConversion"/>
  </si>
  <si>
    <t>현수막 22,000원x1회</t>
  </si>
  <si>
    <t>2021년도 세입 세출예산 총괄표</t>
    <phoneticPr fontId="38" type="noConversion"/>
  </si>
  <si>
    <t>2020년
예산(A)</t>
    <phoneticPr fontId="38" type="noConversion"/>
  </si>
  <si>
    <t>2021년
예산(B)</t>
    <phoneticPr fontId="38" type="noConversion"/>
  </si>
  <si>
    <t xml:space="preserve">                                                2021년 세입예산 산출내역서</t>
    <phoneticPr fontId="12" type="noConversion"/>
  </si>
  <si>
    <t>2021년도 민간위탁 세입세출 예산서</t>
    <phoneticPr fontId="12" type="noConversion"/>
  </si>
  <si>
    <t>2021년도 정읍시건강가정다문화가족지원센터 세입, 세출 예산을 다음과 같이 편성한다.</t>
    <phoneticPr fontId="12" type="noConversion"/>
  </si>
  <si>
    <t>제1조 : 2021년도 정읍시건강가정다문화가족지원센터 세입, 세출 예산 총액은 다음과 같다.</t>
    <phoneticPr fontId="12" type="noConversion"/>
  </si>
  <si>
    <t xml:space="preserve">제2조 : 2021년도 정읍시건강가정다문화가족지원센터 세입, 세출 예산의 명세는 별첨"세입, 세출 예산"과 같다. </t>
    <phoneticPr fontId="12" type="noConversion"/>
  </si>
  <si>
    <t xml:space="preserve">제3조 : 2021년도 명시 이월 사업은 해당사항 없다. </t>
    <phoneticPr fontId="12" type="noConversion"/>
  </si>
  <si>
    <t xml:space="preserve">제4조 : 2021년도 계속비 사업은 해당사항 없다. </t>
    <phoneticPr fontId="12" type="noConversion"/>
  </si>
  <si>
    <t xml:space="preserve">제5조 : 2021년도 예비비는 8,560,000원으로 한다. </t>
    <phoneticPr fontId="12" type="noConversion"/>
  </si>
  <si>
    <t>2020년
예산(B)</t>
    <phoneticPr fontId="38" type="noConversion"/>
  </si>
  <si>
    <t>3,363,700원×7개월</t>
    <phoneticPr fontId="12" type="noConversion"/>
  </si>
  <si>
    <t>3,471,900원×5개월</t>
    <phoneticPr fontId="12" type="noConversion"/>
  </si>
  <si>
    <t>3,102,400원×5개월</t>
    <phoneticPr fontId="12" type="noConversion"/>
  </si>
  <si>
    <t>3,213,700원×7개월</t>
    <phoneticPr fontId="12" type="noConversion"/>
  </si>
  <si>
    <t>2,455,900원×12개월</t>
    <phoneticPr fontId="12" type="noConversion"/>
  </si>
  <si>
    <t>선임팀원1</t>
    <phoneticPr fontId="12" type="noConversion"/>
  </si>
  <si>
    <t>선임팀원2(가족상담인력)</t>
    <phoneticPr fontId="12" type="noConversion"/>
  </si>
  <si>
    <t>선임팀원3</t>
    <phoneticPr fontId="12" type="noConversion"/>
  </si>
  <si>
    <t>선임팀원4</t>
    <phoneticPr fontId="12" type="noConversion"/>
  </si>
  <si>
    <t xml:space="preserve"> 2,194,700원×8개월</t>
    <phoneticPr fontId="12" type="noConversion"/>
  </si>
  <si>
    <t>2,283,900원×4개월</t>
    <phoneticPr fontId="12" type="noConversion"/>
  </si>
  <si>
    <t>2,283,900원×10개월</t>
    <phoneticPr fontId="12" type="noConversion"/>
  </si>
  <si>
    <t xml:space="preserve">2,381,200원×2개월 </t>
    <phoneticPr fontId="12" type="noConversion"/>
  </si>
  <si>
    <t>312,547원×12개월</t>
    <phoneticPr fontId="12" type="noConversion"/>
  </si>
  <si>
    <t>299,733원×12개월</t>
    <phoneticPr fontId="12" type="noConversion"/>
  </si>
  <si>
    <t>232,468원×12개월</t>
    <phoneticPr fontId="12" type="noConversion"/>
  </si>
  <si>
    <t>기관운영비</t>
    <phoneticPr fontId="12" type="noConversion"/>
  </si>
  <si>
    <t>200,000원×4분기</t>
    <phoneticPr fontId="12" type="noConversion"/>
  </si>
  <si>
    <t>150,000원×4회</t>
    <phoneticPr fontId="12" type="noConversion"/>
  </si>
  <si>
    <t>100,000x9명x12개월</t>
    <phoneticPr fontId="12" type="noConversion"/>
  </si>
  <si>
    <t>150,000원x12개월</t>
    <phoneticPr fontId="12" type="noConversion"/>
  </si>
  <si>
    <t>150,000원×12개월</t>
    <phoneticPr fontId="12" type="noConversion"/>
  </si>
  <si>
    <t>200,000원x4분기</t>
    <phoneticPr fontId="12" type="noConversion"/>
  </si>
  <si>
    <t>350,000x2분기</t>
    <phoneticPr fontId="12" type="noConversion"/>
  </si>
  <si>
    <t>250,000원×12개월</t>
    <phoneticPr fontId="12" type="noConversion"/>
  </si>
  <si>
    <t>100,000원×12개월</t>
    <phoneticPr fontId="12" type="noConversion"/>
  </si>
  <si>
    <t>750,000원x2분기</t>
    <phoneticPr fontId="12" type="noConversion"/>
  </si>
  <si>
    <t>670,000원x2회</t>
    <phoneticPr fontId="12" type="noConversion"/>
  </si>
  <si>
    <t>160,000원x1회</t>
    <phoneticPr fontId="12" type="noConversion"/>
  </si>
  <si>
    <t>150,000원*12개월</t>
    <phoneticPr fontId="12" type="noConversion"/>
  </si>
  <si>
    <t>시설비</t>
    <phoneticPr fontId="12" type="noConversion"/>
  </si>
  <si>
    <t>시설개보수 2,000,000원</t>
    <phoneticPr fontId="12" type="noConversion"/>
  </si>
  <si>
    <t>500,000원x2분기</t>
    <phoneticPr fontId="12" type="noConversion"/>
  </si>
  <si>
    <t>비품구입비</t>
    <phoneticPr fontId="12" type="noConversion"/>
  </si>
  <si>
    <t>부대경비(수수료,제세)</t>
    <phoneticPr fontId="12" type="noConversion"/>
  </si>
  <si>
    <t>50,000원×2분기</t>
    <phoneticPr fontId="12" type="noConversion"/>
  </si>
  <si>
    <t>800,000x2분기</t>
    <phoneticPr fontId="12" type="noConversion"/>
  </si>
  <si>
    <t>1,893,750원×16명</t>
    <phoneticPr fontId="12" type="noConversion"/>
  </si>
  <si>
    <t>100,180원x10개월</t>
    <phoneticPr fontId="12" type="noConversion"/>
  </si>
  <si>
    <t>52,320원x30일</t>
    <phoneticPr fontId="12" type="noConversion"/>
  </si>
  <si>
    <t>8,720원x6시간x165일</t>
    <phoneticPr fontId="12" type="noConversion"/>
  </si>
  <si>
    <t>4,945,100×20명</t>
    <phoneticPr fontId="12" type="noConversion"/>
  </si>
  <si>
    <r>
      <t>일학습병행                      2,500,000원</t>
    </r>
    <r>
      <rPr>
        <sz val="11"/>
        <color theme="1"/>
        <rFont val="맑은 고딕"/>
        <family val="3"/>
        <charset val="129"/>
      </rPr>
      <t>ⅹ4개월</t>
    </r>
    <phoneticPr fontId="12" type="noConversion"/>
  </si>
  <si>
    <t xml:space="preserve"> 3,363,700원×7개월=23,545,900원
3,471,900원×5개월=17,359,500원</t>
    <phoneticPr fontId="38" type="noConversion"/>
  </si>
  <si>
    <t>3,102,400원×5개월=15,512,000원
3,213,700원×7개월=22,495,900원</t>
    <phoneticPr fontId="38" type="noConversion"/>
  </si>
  <si>
    <t>2,455,900원×12개월=29,470,800원</t>
    <phoneticPr fontId="12" type="noConversion"/>
  </si>
  <si>
    <t xml:space="preserve"> 2,361,000원×12개월=28,332,000원</t>
    <phoneticPr fontId="38" type="noConversion"/>
  </si>
  <si>
    <t xml:space="preserve">  2,266,100원×12개월=26,157,600원</t>
    <phoneticPr fontId="38" type="noConversion"/>
  </si>
  <si>
    <t xml:space="preserve"> 2,179,800원×12개월=17,557,600원</t>
    <phoneticPr fontId="38" type="noConversion"/>
  </si>
  <si>
    <t xml:space="preserve">  2,194,700원×8개월=17,557,600원
2,283,900원×4개월=9,135,600원</t>
    <phoneticPr fontId="38" type="noConversion"/>
  </si>
  <si>
    <t>1,961,300원×11개월=22,839,000원
2,036,800원×1개월=14,987,700원</t>
    <phoneticPr fontId="12" type="noConversion"/>
  </si>
  <si>
    <t>2,283,900원×10개월=22,839,000원
2,381,200원×2개월=4,762,400원</t>
    <phoneticPr fontId="38" type="noConversion"/>
  </si>
  <si>
    <t>2021년 직원 보수 일람표</t>
    <phoneticPr fontId="12" type="noConversion"/>
  </si>
  <si>
    <t>선임팀원1</t>
    <phoneticPr fontId="38" type="noConversion"/>
  </si>
  <si>
    <t>선임팀원2</t>
    <phoneticPr fontId="38" type="noConversion"/>
  </si>
  <si>
    <t>선임팀원3</t>
    <phoneticPr fontId="38" type="noConversion"/>
  </si>
  <si>
    <t>선임팀원4</t>
    <phoneticPr fontId="38" type="noConversion"/>
  </si>
  <si>
    <t>팀원1</t>
    <phoneticPr fontId="38" type="noConversion"/>
  </si>
  <si>
    <t>팀원2</t>
    <phoneticPr fontId="38" type="noConversion"/>
  </si>
  <si>
    <t>[6호봉] 2,283,900원x6개월</t>
    <phoneticPr fontId="38" type="noConversion"/>
  </si>
  <si>
    <t>[6호봉] 2,283,900원x7개월</t>
    <phoneticPr fontId="38" type="noConversion"/>
  </si>
  <si>
    <t>[7호봉] 2,381,200원x5개월</t>
    <phoneticPr fontId="38" type="noConversion"/>
  </si>
  <si>
    <t>부모교육진행비 2회*25,000원</t>
    <phoneticPr fontId="38" type="noConversion"/>
  </si>
  <si>
    <t xml:space="preserve"> 인건비 </t>
  </si>
  <si>
    <t>급여</t>
  </si>
  <si>
    <t xml:space="preserve">급여(베) 2,018,000원×12개월×1명          </t>
  </si>
  <si>
    <t>급여(필) 1,961,240원×12개월×1명</t>
  </si>
  <si>
    <t>퇴직적립금(베) 200,860원×12개월×1명</t>
  </si>
  <si>
    <t>퇴직적립금(필) 195,645원×12개월×1명</t>
  </si>
  <si>
    <t>사회보험부담금(베) 219,016원×12개월×1명</t>
  </si>
  <si>
    <t>사회보험부담금(필) 213,333원×12개월×1명</t>
  </si>
  <si>
    <t>여비</t>
  </si>
  <si>
    <t>예비 2명×50,000원×12개월</t>
  </si>
  <si>
    <t>수용비및수수료</t>
  </si>
  <si>
    <t>수용비및수수료 50,000×12개월</t>
  </si>
  <si>
    <t>공공요금 20,000×12개월</t>
  </si>
  <si>
    <t>기타운영비</t>
  </si>
  <si>
    <t>홍보비 30,239×12개월</t>
  </si>
  <si>
    <t>1,956,110×12개월×1명</t>
    <phoneticPr fontId="12" type="noConversion"/>
  </si>
  <si>
    <t>195,074×12개월×1명</t>
    <phoneticPr fontId="12" type="noConversion"/>
  </si>
  <si>
    <t>18,607×12개월</t>
    <phoneticPr fontId="12" type="noConversion"/>
  </si>
  <si>
    <t>40,000원×12개월</t>
    <phoneticPr fontId="12" type="noConversion"/>
  </si>
  <si>
    <t xml:space="preserve">부모코칭 800,000원
-교구교재비  80,000원×10회기
</t>
    <phoneticPr fontId="12" type="noConversion"/>
  </si>
  <si>
    <t>가족코칭 200,000원
-진행비 
 언어카드 20,000원×10가정</t>
    <phoneticPr fontId="12" type="noConversion"/>
  </si>
  <si>
    <t>오리엔테이션</t>
    <phoneticPr fontId="38" type="noConversion"/>
  </si>
  <si>
    <t>체험비 20,000원x3회기x20명</t>
    <phoneticPr fontId="38" type="noConversion"/>
  </si>
  <si>
    <t>다과비 2,500원x1회x20명</t>
    <phoneticPr fontId="38" type="noConversion"/>
  </si>
  <si>
    <t>멘토교육</t>
    <phoneticPr fontId="38" type="noConversion"/>
  </si>
  <si>
    <t>다과비 2,500원x10명x1회</t>
    <phoneticPr fontId="38" type="noConversion"/>
  </si>
  <si>
    <t>교재비 13,100원x10명x1회</t>
    <phoneticPr fontId="12" type="noConversion"/>
  </si>
  <si>
    <t>250,000원 x 4회</t>
    <phoneticPr fontId="38" type="noConversion"/>
  </si>
  <si>
    <t xml:space="preserve">80,000원(2시간) x 4회  </t>
    <phoneticPr fontId="38" type="noConversion"/>
  </si>
  <si>
    <t>문화재료비</t>
    <phoneticPr fontId="38" type="noConversion"/>
  </si>
  <si>
    <t>자녀돌봄재료비</t>
    <phoneticPr fontId="38" type="noConversion"/>
  </si>
  <si>
    <t>10,000원 x 4회 x 20명</t>
    <phoneticPr fontId="38" type="noConversion"/>
  </si>
  <si>
    <t xml:space="preserve">290,000원x8회(2건) </t>
    <phoneticPr fontId="38" type="noConversion"/>
  </si>
  <si>
    <t xml:space="preserve">인성교육, 가족캠프 8회 x 50,000원 </t>
    <phoneticPr fontId="38" type="noConversion"/>
  </si>
  <si>
    <t>가족캠프강사비</t>
    <phoneticPr fontId="38" type="noConversion"/>
  </si>
  <si>
    <t xml:space="preserve">200,000원(2시간) x 1회 </t>
    <phoneticPr fontId="12" type="noConversion"/>
  </si>
  <si>
    <t>인건비</t>
    <phoneticPr fontId="38" type="noConversion"/>
  </si>
  <si>
    <t>급여</t>
    <phoneticPr fontId="38" type="noConversion"/>
  </si>
  <si>
    <t>[5호봉] 2,194,700원x6개월</t>
    <phoneticPr fontId="38" type="noConversion"/>
  </si>
  <si>
    <t>211,966원x12개월</t>
    <phoneticPr fontId="38" type="noConversion"/>
  </si>
  <si>
    <t>223,426원x12개월</t>
    <phoneticPr fontId="38" type="noConversion"/>
  </si>
  <si>
    <t>249,696원x12개월</t>
    <phoneticPr fontId="38" type="noConversion"/>
  </si>
  <si>
    <t>263,196원x12개월</t>
    <phoneticPr fontId="38" type="noConversion"/>
  </si>
  <si>
    <t>사무용품 및 인쇄비 등 2회*132,830원</t>
    <phoneticPr fontId="38" type="noConversion"/>
  </si>
  <si>
    <t>사업비</t>
    <phoneticPr fontId="38" type="noConversion"/>
  </si>
  <si>
    <t>진로코칭</t>
    <phoneticPr fontId="12" type="noConversion"/>
  </si>
  <si>
    <t>200,000원 x 6회</t>
    <phoneticPr fontId="12" type="noConversion"/>
  </si>
  <si>
    <t>2,500원 x 15명 x 6회</t>
    <phoneticPr fontId="12" type="noConversion"/>
  </si>
  <si>
    <t>32,000원 x 1매</t>
    <phoneticPr fontId="12" type="noConversion"/>
  </si>
  <si>
    <t>진로직업체험</t>
    <phoneticPr fontId="38" type="noConversion"/>
  </si>
  <si>
    <t>300,000원 x 10회</t>
    <phoneticPr fontId="38" type="noConversion"/>
  </si>
  <si>
    <t xml:space="preserve">2,500원 x 10회 x 15명 </t>
    <phoneticPr fontId="38" type="noConversion"/>
  </si>
  <si>
    <t>32,000원 x 1매</t>
    <phoneticPr fontId="38" type="noConversion"/>
  </si>
  <si>
    <t>진로직업캠프</t>
    <phoneticPr fontId="38" type="noConversion"/>
  </si>
  <si>
    <t xml:space="preserve">22,000원 x 28명 </t>
    <phoneticPr fontId="38" type="noConversion"/>
  </si>
  <si>
    <t xml:space="preserve">8,000원 x 28명 </t>
    <phoneticPr fontId="38" type="noConversion"/>
  </si>
  <si>
    <t xml:space="preserve">2,500원 x 28명 </t>
    <phoneticPr fontId="38" type="noConversion"/>
  </si>
  <si>
    <t>400,000원 x 1대</t>
    <phoneticPr fontId="38" type="noConversion"/>
  </si>
  <si>
    <t>70,000원</t>
    <phoneticPr fontId="38" type="noConversion"/>
  </si>
  <si>
    <t>24000원</t>
    <phoneticPr fontId="12" type="noConversion"/>
  </si>
  <si>
    <t>32,000원 x 1매</t>
    <phoneticPr fontId="38" type="noConversion"/>
  </si>
  <si>
    <t>가족사랑의날</t>
    <phoneticPr fontId="12" type="noConversion"/>
  </si>
  <si>
    <t>강사비</t>
    <phoneticPr fontId="38" type="noConversion"/>
  </si>
  <si>
    <t>체험비</t>
    <phoneticPr fontId="38" type="noConversion"/>
  </si>
  <si>
    <t>다과비</t>
    <phoneticPr fontId="38" type="noConversion"/>
  </si>
  <si>
    <t xml:space="preserve">요리재료비 15,000원x15명x6회  </t>
    <phoneticPr fontId="38" type="noConversion"/>
  </si>
  <si>
    <t>10,000원x15명x3회</t>
    <phoneticPr fontId="38" type="noConversion"/>
  </si>
  <si>
    <t xml:space="preserve">80,000원(2시간) x 9회  </t>
    <phoneticPr fontId="38" type="noConversion"/>
  </si>
  <si>
    <t>교육 강사비</t>
    <phoneticPr fontId="38" type="noConversion"/>
  </si>
  <si>
    <t xml:space="preserve">250,000원 x 1회 </t>
    <phoneticPr fontId="12" type="noConversion"/>
  </si>
  <si>
    <t xml:space="preserve">49,250원x 4회 </t>
    <phoneticPr fontId="38" type="noConversion"/>
  </si>
  <si>
    <t>188,300원x12개월</t>
    <phoneticPr fontId="38" type="noConversion"/>
  </si>
  <si>
    <t>205,300원x12개월</t>
    <phoneticPr fontId="38" type="noConversion"/>
  </si>
  <si>
    <t>120,000원x12개월</t>
    <phoneticPr fontId="12" type="noConversion"/>
  </si>
  <si>
    <t>1,008,800원x10개월</t>
    <phoneticPr fontId="38" type="noConversion"/>
  </si>
  <si>
    <t>강사비 및 재료비 70,000원x96회</t>
    <phoneticPr fontId="38" type="noConversion"/>
  </si>
  <si>
    <t>월별활동비지원 350,000원x11개월</t>
    <phoneticPr fontId="38" type="noConversion"/>
  </si>
  <si>
    <t>품앗이활동가양성교육
 1차 강사비 250,000원
 2차 강사비 250,000원
 1차 다과비 25,000원
 2차 다과비 25,000원</t>
    <phoneticPr fontId="38" type="noConversion"/>
  </si>
  <si>
    <t>식대 72,000원x4회</t>
    <phoneticPr fontId="38" type="noConversion"/>
  </si>
  <si>
    <t>위촉장 재료비 30,000원</t>
    <phoneticPr fontId="38" type="noConversion"/>
  </si>
  <si>
    <t>전화요금 50,000원x12개월</t>
    <phoneticPr fontId="38" type="noConversion"/>
  </si>
  <si>
    <t>정수기렌탈 9,900원x12개월</t>
    <phoneticPr fontId="38" type="noConversion"/>
  </si>
  <si>
    <t>정수기수질검사 50,000원x2회</t>
    <phoneticPr fontId="38" type="noConversion"/>
  </si>
  <si>
    <t>시설개보수300,000원</t>
    <phoneticPr fontId="38" type="noConversion"/>
  </si>
  <si>
    <t>진행비2,500원×2회기×10명</t>
  </si>
  <si>
    <t>운영용품5,000원×1회기×10명</t>
  </si>
  <si>
    <t>게시대용 홍보 현수막 55,000원 ×2회</t>
  </si>
  <si>
    <t xml:space="preserve">심리검사도구 구입127,000원 </t>
  </si>
  <si>
    <t>상담실 운영다과 12,700원×10회</t>
  </si>
  <si>
    <t>상담자역량강화교육</t>
    <phoneticPr fontId="12" type="noConversion"/>
  </si>
  <si>
    <t>상담사업 홍보비</t>
    <phoneticPr fontId="12" type="noConversion"/>
  </si>
  <si>
    <t>심리검사도구구입</t>
    <phoneticPr fontId="12" type="noConversion"/>
  </si>
  <si>
    <t>상담실 운영다과</t>
    <phoneticPr fontId="12" type="noConversion"/>
  </si>
  <si>
    <t>강사비 200,000원×4회</t>
  </si>
  <si>
    <t>다과비 2,500원×4회×10명</t>
  </si>
  <si>
    <t>운영용품비 1,950원×4회×10명</t>
  </si>
  <si>
    <t>영유아부모역할</t>
    <phoneticPr fontId="12" type="noConversion"/>
  </si>
  <si>
    <t>초등생 부모역할</t>
    <phoneticPr fontId="12" type="noConversion"/>
  </si>
  <si>
    <t>중등생 부모역할</t>
    <phoneticPr fontId="12" type="noConversion"/>
  </si>
  <si>
    <t>강사료 80,000원×24회기</t>
  </si>
  <si>
    <t>방역물품구입 158000</t>
  </si>
  <si>
    <t xml:space="preserve"> 다과비2,500원×10명×24회</t>
  </si>
  <si>
    <t>이혼전후가족지원</t>
    <phoneticPr fontId="12" type="noConversion"/>
  </si>
  <si>
    <t>미성년자녀를 둔 부모교육</t>
    <phoneticPr fontId="12" type="noConversion"/>
  </si>
  <si>
    <t>인건비</t>
    <phoneticPr fontId="38" type="noConversion"/>
  </si>
  <si>
    <t>급여</t>
    <phoneticPr fontId="38" type="noConversion"/>
  </si>
  <si>
    <t>급여 1,930,500원x1개월x1명</t>
    <phoneticPr fontId="12" type="noConversion"/>
  </si>
  <si>
    <t xml:space="preserve">급여 1,961,300원 x 11개월 x 1명 </t>
    <phoneticPr fontId="38" type="noConversion"/>
  </si>
  <si>
    <t>퇴직적립금 185,400원 x 12개월x1명</t>
    <phoneticPr fontId="38" type="noConversion"/>
  </si>
  <si>
    <t>사회보험부담금  202,100원 x 12개월 x 1명</t>
    <phoneticPr fontId="38" type="noConversion"/>
  </si>
  <si>
    <t>여비</t>
    <phoneticPr fontId="38" type="noConversion"/>
  </si>
  <si>
    <t>시내외출장 및 교육 112,500원 x 4분기</t>
    <phoneticPr fontId="38" type="noConversion"/>
  </si>
  <si>
    <t>사례회의비2,500원 x 7명 x 4분기</t>
    <phoneticPr fontId="38" type="noConversion"/>
  </si>
  <si>
    <t>사무용품비 125,000원 x 4분기</t>
    <phoneticPr fontId="12" type="noConversion"/>
  </si>
  <si>
    <t>기타수수료 12,800원 x 4분기</t>
    <phoneticPr fontId="12" type="noConversion"/>
  </si>
  <si>
    <t>기타운영비 및 사업비</t>
    <phoneticPr fontId="38" type="noConversion"/>
  </si>
  <si>
    <t>홍보비 400,000원 x 4분기</t>
    <phoneticPr fontId="38" type="noConversion"/>
  </si>
  <si>
    <t>평가도구 및 교재교구 200,000 x 4분기</t>
    <phoneticPr fontId="12" type="noConversion"/>
  </si>
  <si>
    <t>공공요금</t>
    <phoneticPr fontId="12" type="noConversion"/>
  </si>
  <si>
    <t>우편료 50,000원 x 4분기</t>
    <phoneticPr fontId="12" type="noConversion"/>
  </si>
  <si>
    <t>결혼이민자역량강화교육지원사업</t>
    <phoneticPr fontId="38" type="noConversion"/>
  </si>
  <si>
    <t>강사료</t>
    <phoneticPr fontId="12" type="noConversion"/>
  </si>
  <si>
    <t xml:space="preserve"> ○ 강사료 11,592,000원
   - 인권교육       2시간×100,000원=200,000원
   - 한국어집합교육강사비 11,392,000원
      16회×2시간×2학기×25,000원×6개반=9,600,000원
  16회×2시간×2학기×28,000원×1개반=1,792,000원</t>
    <phoneticPr fontId="12" type="noConversion"/>
  </si>
  <si>
    <t xml:space="preserve"> ○ 프로그램운영비 4,208,000원
   - 다과구입 4회×200,000원=800,000원
   - 문구/소모품구입 10회×185,800원=1,858,000원
   - 현수막 55,000원×10매=550,000원
   - 광고료 1,000,000원</t>
    <phoneticPr fontId="12" type="noConversion"/>
  </si>
  <si>
    <t>○ 공공요금
  - 전기요금 350,000원×12개월=4,200,000원</t>
    <phoneticPr fontId="12" type="noConversion"/>
  </si>
  <si>
    <t>기본급 36,745,610
  - 팀장 11호봉      3,024,680원×7개월=21,172,760원
         12호봉      3,114,570원×5개월=15,572,850원</t>
    <phoneticPr fontId="38" type="noConversion"/>
  </si>
  <si>
    <t>사회보험료         361,417원×12개월≒4,337,000원</t>
    <phoneticPr fontId="38" type="noConversion"/>
  </si>
  <si>
    <t>퇴직적립금         306,862원×12개월≒3,682,340원</t>
    <phoneticPr fontId="38" type="noConversion"/>
  </si>
  <si>
    <t xml:space="preserve"> 출장비          4명×45,000원×12개월=2,160,000원</t>
    <phoneticPr fontId="38" type="noConversion"/>
  </si>
  <si>
    <t>사무용품 및 수용비                      225,050원
 복사기임대료           300,000원×12개월=3,600,000원</t>
    <phoneticPr fontId="38" type="noConversion"/>
  </si>
  <si>
    <t>교통실비             250회×25,000원=6,250,000원
 한국어강사료 (125회)500시간×27,000원=13,500,000원
 마을학당운영비                        2,000,000원</t>
    <phoneticPr fontId="12" type="noConversion"/>
  </si>
  <si>
    <t>글로벌마을학당</t>
    <phoneticPr fontId="12" type="noConversion"/>
  </si>
  <si>
    <t>이중언어강사료     250시간×25,000원=6,250,000원
 프로그램운영비                        1,250,000원</t>
    <phoneticPr fontId="12" type="noConversion"/>
  </si>
  <si>
    <t>행복프로그램사업비</t>
    <phoneticPr fontId="12" type="noConversion"/>
  </si>
  <si>
    <t>찾아가는 가족교육</t>
    <phoneticPr fontId="12" type="noConversion"/>
  </si>
  <si>
    <t>강사료  5회×2시간×100,000원=1,000,000원
 프로그램운영비 5회×20명×28,000원=2,800,000원
 - 부부교육진행비  3회×20명×20,000원=1,200,000원
 - 전통문화교육진행비 2회×20명×40,000원=1,600,000원</t>
    <phoneticPr fontId="12" type="noConversion"/>
  </si>
  <si>
    <t>가족캠프</t>
    <phoneticPr fontId="12" type="noConversion"/>
  </si>
  <si>
    <t>캠프진행비       1회×40명×150,000원=6,000,000원</t>
    <phoneticPr fontId="12" type="noConversion"/>
  </si>
  <si>
    <t>자조모임</t>
    <phoneticPr fontId="12" type="noConversion"/>
  </si>
  <si>
    <t xml:space="preserve"> 활동비 지원      10회×20명×10,000원=2,000,000원</t>
    <phoneticPr fontId="12" type="noConversion"/>
  </si>
  <si>
    <t>학부모교육</t>
    <phoneticPr fontId="12" type="noConversion"/>
  </si>
  <si>
    <t>강사료          5회×2시간×100,000원=1,000,000원
 프로그램운영비    5회×20명×18,000원=1,800,000원</t>
    <phoneticPr fontId="12" type="noConversion"/>
  </si>
  <si>
    <t xml:space="preserve"> 강사료            2명×40,000원×2시간×30회=4,800,000원
 프로그램진행비      30회×20명×4,500원=2,700,000원
 워크숍                                2,000,000원
 음향기기 및 악기소모품구입            1,100,000원</t>
    <phoneticPr fontId="12" type="noConversion"/>
  </si>
  <si>
    <t>강사료            1명×2시간×40,000원×28회=2,240,000원
 프로그램진행비     28회×10명×22,000원=6,160,000원
 가족문화여행      (1일)2회×1,500,000원=3,000,000원</t>
    <phoneticPr fontId="12" type="noConversion"/>
  </si>
  <si>
    <t>발표회                  2회×1,500,000원=3,000,000원</t>
    <phoneticPr fontId="12" type="noConversion"/>
  </si>
  <si>
    <t>직업훈련교육</t>
  </si>
  <si>
    <t>바리스타2급자격증반</t>
  </si>
  <si>
    <t>강사료 : 100,000원×추가1시간50,000원×2시간×15회</t>
  </si>
  <si>
    <t>진행재료비  12,000원(1인당)×10명×15회기</t>
  </si>
  <si>
    <t>진행비2,000원×10명×15회</t>
  </si>
  <si>
    <t>현수막25,000원×1매</t>
  </si>
  <si>
    <t>실습비 7,000원(1인당)×10명×2회기</t>
  </si>
  <si>
    <t>컴퓨터ITQ자격증반</t>
  </si>
  <si>
    <t>강사료 : 100,000원×추가1시간50,000원×2시간×18회</t>
  </si>
  <si>
    <t>교재비 15,000원×10명</t>
  </si>
  <si>
    <t>진행비 1,000원×10명×18회</t>
  </si>
  <si>
    <t>현수막 25,000원×1매</t>
  </si>
  <si>
    <t>이중언어교사양성반</t>
  </si>
  <si>
    <t>교육비 500,000원×2명×2주</t>
  </si>
  <si>
    <t>보수교육비 200,000원×2명×2주</t>
  </si>
  <si>
    <t>부모*자녀 상호작용</t>
    <phoneticPr fontId="12" type="noConversion"/>
  </si>
  <si>
    <t>활용프로그램</t>
    <phoneticPr fontId="12" type="noConversion"/>
  </si>
  <si>
    <t>재료비 50,000원×60회</t>
    <phoneticPr fontId="12" type="noConversion"/>
  </si>
  <si>
    <t>재료비 10,000원×10회</t>
    <phoneticPr fontId="12" type="noConversion"/>
  </si>
  <si>
    <t xml:space="preserve">  
  교구재료비100,000×5세트
  </t>
    <phoneticPr fontId="12" type="noConversion"/>
  </si>
  <si>
    <t>55,000원×2장=110,000</t>
    <phoneticPr fontId="38" type="noConversion"/>
  </si>
  <si>
    <t>재료비 (캠페인)</t>
    <phoneticPr fontId="38" type="noConversion"/>
  </si>
  <si>
    <t>캠페인 5회 × 578,000원=2,890,000</t>
    <phoneticPr fontId="38" type="noConversion"/>
  </si>
  <si>
    <t>서비스수당    12명×8회기×28,000원×52주=139,776,000원</t>
    <phoneticPr fontId="12" type="noConversion"/>
  </si>
  <si>
    <t>수시교육      12명*14,000*8h=1,344,000원</t>
    <phoneticPr fontId="38" type="noConversion"/>
  </si>
  <si>
    <t>보수교육    12*14,000*6h=1,008,000원</t>
    <phoneticPr fontId="38" type="noConversion"/>
  </si>
  <si>
    <t>회의비   12명*14,000원*12회=2,016,000원</t>
    <phoneticPr fontId="12" type="noConversion"/>
  </si>
  <si>
    <t>명절수당   12명*2회*250,000원=6,000,000원</t>
    <phoneticPr fontId="38" type="noConversion"/>
  </si>
  <si>
    <t>연차수당   35,776원*15개*12명=6,480,000원</t>
    <phoneticPr fontId="38" type="noConversion"/>
  </si>
  <si>
    <t xml:space="preserve">근로자의날 수당  36,000원*12명=432,000원    </t>
    <phoneticPr fontId="38" type="noConversion"/>
  </si>
  <si>
    <t>12명*70,000원*12개월=10,080,000원</t>
    <phoneticPr fontId="38" type="noConversion"/>
  </si>
  <si>
    <t>퇴사자 1인 인건비 반납  17,536,000원</t>
    <phoneticPr fontId="12" type="noConversion"/>
  </si>
  <si>
    <t>12명*4,500원*8회*50주=21,506,000원</t>
    <phoneticPr fontId="12" type="noConversion"/>
  </si>
  <si>
    <t>300,000원*12개월=3,600,000원</t>
    <phoneticPr fontId="38" type="noConversion"/>
  </si>
  <si>
    <t>전 기 세   12개월*400,000원=4,800,000원</t>
    <phoneticPr fontId="38" type="noConversion"/>
  </si>
  <si>
    <t>수시교육강사비    200,000원*1회=200,000원</t>
    <phoneticPr fontId="38" type="noConversion"/>
  </si>
  <si>
    <t>지도사 워크숍(1회)   100,000원*12명=1,200,000원</t>
    <phoneticPr fontId="38" type="noConversion"/>
  </si>
  <si>
    <t xml:space="preserve">회의진행비   30,000원*12회=360,000원  </t>
    <phoneticPr fontId="38" type="noConversion"/>
  </si>
  <si>
    <t>사전.사후검사지    2,500원*20개=50,000원</t>
    <phoneticPr fontId="38" type="noConversion"/>
  </si>
  <si>
    <t>교재    100권*10,000원=1,000,000원</t>
    <phoneticPr fontId="38" type="noConversion"/>
  </si>
  <si>
    <t>교구비   5,000원*50명*2회 =500,000원</t>
    <phoneticPr fontId="38" type="noConversion"/>
  </si>
  <si>
    <t>부자관계증진</t>
    <phoneticPr fontId="12" type="noConversion"/>
  </si>
  <si>
    <t>집합교육강사  250,000원×6회=1,500.000원</t>
    <phoneticPr fontId="38" type="noConversion"/>
  </si>
  <si>
    <t>집합교육
/자녀돌봄
/문화체험</t>
    <phoneticPr fontId="12" type="noConversion"/>
  </si>
  <si>
    <t>자녀돌봄 강사 80,000원×6회=480,000원</t>
  </si>
  <si>
    <t>문화체험 강사 80,000원×6회=480,000원</t>
  </si>
  <si>
    <t>자녀돌봄재료비 10,000원×10가정×6회=600,000원</t>
  </si>
  <si>
    <t>문화체험재료비 20,000원×10가정×6회=1,200,000원</t>
  </si>
  <si>
    <t>음료,다과(1인당) 2,500원×20명×6회=300,000원</t>
  </si>
  <si>
    <t>옥외 등 현수막   55,000×10장+22,000원×3장=616,000원</t>
    <phoneticPr fontId="12" type="noConversion"/>
  </si>
  <si>
    <t>가족힐링캠프</t>
    <phoneticPr fontId="12" type="noConversion"/>
  </si>
  <si>
    <t>1가정당 241,200원×20가정 = 4,824,000원</t>
    <phoneticPr fontId="12" type="noConversion"/>
  </si>
  <si>
    <t>2,361,000원×2개월</t>
    <phoneticPr fontId="12" type="noConversion"/>
  </si>
  <si>
    <t>2,455,900원×10개월</t>
    <phoneticPr fontId="12" type="noConversion"/>
  </si>
  <si>
    <t xml:space="preserve"> 40,000원 x 2시간 x 8회</t>
    <phoneticPr fontId="12" type="noConversion"/>
  </si>
  <si>
    <t>162.500원 x 8회</t>
    <phoneticPr fontId="38" type="noConversion"/>
  </si>
  <si>
    <t xml:space="preserve"> 2,500원 x 8회 x 28명</t>
    <phoneticPr fontId="38" type="noConversion"/>
  </si>
  <si>
    <t>2,361,000원×6개월</t>
    <phoneticPr fontId="12" type="noConversion"/>
  </si>
  <si>
    <t>2,455,900원×6개월</t>
    <phoneticPr fontId="12" type="noConversion"/>
  </si>
  <si>
    <t xml:space="preserve">2,361,000원×9개월 </t>
    <phoneticPr fontId="12" type="noConversion"/>
  </si>
  <si>
    <t xml:space="preserve">2,266,100원×3개월 </t>
    <phoneticPr fontId="12" type="noConversion"/>
  </si>
  <si>
    <t>240,708원×12개월</t>
    <phoneticPr fontId="12" type="noConversion"/>
  </si>
  <si>
    <t>237,977원×12개월</t>
    <phoneticPr fontId="12" type="noConversion"/>
  </si>
  <si>
    <t>231,041원×12개월</t>
    <phoneticPr fontId="12" type="noConversion"/>
  </si>
  <si>
    <t>229,015원×12개월</t>
    <phoneticPr fontId="12" type="noConversion"/>
  </si>
  <si>
    <t>217,587원×12개월</t>
    <phoneticPr fontId="12" type="noConversion"/>
  </si>
  <si>
    <t xml:space="preserve">2,500원 x 4회 x 45명   </t>
    <phoneticPr fontId="38" type="noConversion"/>
  </si>
  <si>
    <t>37,000원 x 4회 x 8가족</t>
    <phoneticPr fontId="38" type="noConversion"/>
  </si>
  <si>
    <t xml:space="preserve">33,000원 x 3개  </t>
    <phoneticPr fontId="12" type="noConversion"/>
  </si>
  <si>
    <t xml:space="preserve">36,750 x 4회 </t>
    <phoneticPr fontId="12" type="noConversion"/>
  </si>
  <si>
    <t xml:space="preserve">사업설명회 다과비 32,000원(13가족) </t>
    <phoneticPr fontId="38" type="noConversion"/>
  </si>
  <si>
    <t xml:space="preserve">가족여행지원비 1박2일 150,000원x13가족 </t>
    <phoneticPr fontId="38" type="noConversion"/>
  </si>
  <si>
    <t>사업보고회 현수막 3m x 60cm</t>
    <phoneticPr fontId="38" type="noConversion"/>
  </si>
  <si>
    <t>사업보고회 가족사진액자인화비 20,000원x 13가족</t>
    <phoneticPr fontId="38" type="noConversion"/>
  </si>
  <si>
    <t>사업보고회 다괴비 2,500원x 17가족(50명)</t>
    <phoneticPr fontId="38" type="noConversion"/>
  </si>
  <si>
    <t xml:space="preserve">사업보고회 재료비 50,000원 </t>
    <phoneticPr fontId="12" type="noConversion"/>
  </si>
  <si>
    <t>사무용품비</t>
    <phoneticPr fontId="12" type="noConversion"/>
  </si>
  <si>
    <t>200,000원x2분기</t>
    <phoneticPr fontId="12" type="noConversion"/>
  </si>
  <si>
    <t>200,000x2분기</t>
    <phoneticPr fontId="12" type="noConversion"/>
  </si>
  <si>
    <r>
      <t>2,194,700원</t>
    </r>
    <r>
      <rPr>
        <sz val="11"/>
        <rFont val="Calibri"/>
        <family val="2"/>
      </rPr>
      <t>×</t>
    </r>
    <r>
      <rPr>
        <sz val="11"/>
        <rFont val="휴먼명조"/>
        <family val="3"/>
        <charset val="129"/>
      </rPr>
      <t>1명</t>
    </r>
    <r>
      <rPr>
        <sz val="11"/>
        <rFont val="Calibri"/>
        <family val="2"/>
      </rPr>
      <t>×</t>
    </r>
    <r>
      <rPr>
        <sz val="11"/>
        <rFont val="휴먼명조"/>
        <family val="3"/>
        <charset val="129"/>
      </rPr>
      <t>1개월</t>
    </r>
    <phoneticPr fontId="12" type="noConversion"/>
  </si>
  <si>
    <r>
      <t>2,283,900원</t>
    </r>
    <r>
      <rPr>
        <sz val="11"/>
        <rFont val="Calibri"/>
        <family val="2"/>
      </rPr>
      <t>×</t>
    </r>
    <r>
      <rPr>
        <sz val="11"/>
        <rFont val="휴먼명조"/>
        <family val="3"/>
        <charset val="129"/>
      </rPr>
      <t>1명</t>
    </r>
    <r>
      <rPr>
        <sz val="11"/>
        <rFont val="Calibri"/>
        <family val="2"/>
      </rPr>
      <t>×</t>
    </r>
    <r>
      <rPr>
        <sz val="11"/>
        <rFont val="휴먼명조"/>
        <family val="3"/>
        <charset val="129"/>
      </rPr>
      <t>11개월</t>
    </r>
    <phoneticPr fontId="12" type="noConversion"/>
  </si>
  <si>
    <r>
      <t>235,027원</t>
    </r>
    <r>
      <rPr>
        <sz val="11"/>
        <rFont val="Calibri"/>
        <family val="2"/>
      </rPr>
      <t>×</t>
    </r>
    <r>
      <rPr>
        <sz val="11"/>
        <rFont val="휴먼명조"/>
        <family val="3"/>
        <charset val="129"/>
      </rPr>
      <t>1명</t>
    </r>
    <r>
      <rPr>
        <sz val="11"/>
        <rFont val="Calibri"/>
        <family val="2"/>
      </rPr>
      <t>×</t>
    </r>
    <r>
      <rPr>
        <sz val="11"/>
        <rFont val="휴먼명조"/>
        <family val="3"/>
        <charset val="129"/>
      </rPr>
      <t>12개월</t>
    </r>
    <phoneticPr fontId="12" type="noConversion"/>
  </si>
  <si>
    <r>
      <t>194,460원</t>
    </r>
    <r>
      <rPr>
        <sz val="11"/>
        <rFont val="Calibri"/>
        <family val="2"/>
      </rPr>
      <t>×</t>
    </r>
    <r>
      <rPr>
        <sz val="11"/>
        <rFont val="휴먼명조"/>
        <family val="3"/>
        <charset val="129"/>
      </rPr>
      <t>1명</t>
    </r>
    <r>
      <rPr>
        <sz val="11"/>
        <rFont val="Calibri"/>
        <family val="2"/>
      </rPr>
      <t>×</t>
    </r>
    <r>
      <rPr>
        <sz val="11"/>
        <rFont val="휴먼명조"/>
        <family val="3"/>
        <charset val="129"/>
      </rPr>
      <t>1개월</t>
    </r>
    <phoneticPr fontId="12" type="noConversion"/>
  </si>
  <si>
    <r>
      <t>222,510원</t>
    </r>
    <r>
      <rPr>
        <sz val="11"/>
        <rFont val="Calibri"/>
        <family val="2"/>
      </rPr>
      <t>×</t>
    </r>
    <r>
      <rPr>
        <sz val="11"/>
        <rFont val="휴먼명조"/>
        <family val="3"/>
        <charset val="129"/>
      </rPr>
      <t>1명</t>
    </r>
    <r>
      <rPr>
        <sz val="11"/>
        <rFont val="Calibri"/>
        <family val="2"/>
      </rPr>
      <t>×</t>
    </r>
    <r>
      <rPr>
        <sz val="11"/>
        <rFont val="휴먼명조"/>
        <family val="3"/>
        <charset val="129"/>
      </rPr>
      <t>11개월</t>
    </r>
    <phoneticPr fontId="12" type="noConversion"/>
  </si>
  <si>
    <r>
      <t>212,709</t>
    </r>
    <r>
      <rPr>
        <sz val="11"/>
        <rFont val="굴림체"/>
        <family val="3"/>
        <charset val="129"/>
      </rPr>
      <t>×12개월×1명</t>
    </r>
    <phoneticPr fontId="12" type="noConversion"/>
  </si>
  <si>
    <t>김율희</t>
    <phoneticPr fontId="12" type="noConversion"/>
  </si>
  <si>
    <t>객원상담료 40,000원×6회기×5명×2명</t>
    <phoneticPr fontId="12" type="noConversion"/>
  </si>
  <si>
    <t>진행비2,000원×5회기×2명</t>
    <phoneticPr fontId="12" type="noConversion"/>
  </si>
  <si>
    <t>멘토링의날</t>
    <phoneticPr fontId="12" type="noConversion"/>
  </si>
  <si>
    <t>30,000원x10팀x3회</t>
    <phoneticPr fontId="38" type="noConversion"/>
  </si>
  <si>
    <t>전체모임 500,000원x2회</t>
    <phoneticPr fontId="38" type="noConversion"/>
  </si>
  <si>
    <t>팀원1호봉 1,883,400원x12개월</t>
    <phoneticPr fontId="12" type="noConversion"/>
  </si>
  <si>
    <t>장난감도서구입비</t>
    <phoneticPr fontId="38" type="noConversion"/>
  </si>
  <si>
    <t>400,000원</t>
    <phoneticPr fontId="12" type="noConversion"/>
  </si>
  <si>
    <t>운영비</t>
    <phoneticPr fontId="38" type="noConversion"/>
  </si>
  <si>
    <t>25,000x4개월</t>
    <phoneticPr fontId="38" type="noConversion"/>
  </si>
  <si>
    <t>프린터잉크(검정)121,000원x1개</t>
    <phoneticPr fontId="38" type="noConversion"/>
  </si>
  <si>
    <t>소모품338,600원</t>
    <phoneticPr fontId="38" type="noConversion"/>
  </si>
  <si>
    <t xml:space="preserve">홍보몰품 1,200,000원 </t>
    <phoneticPr fontId="12" type="noConversion"/>
  </si>
  <si>
    <t xml:space="preserve">인식개선 배너 33,000원 x 1매 = 33,000원 </t>
    <phoneticPr fontId="12" type="noConversion"/>
  </si>
  <si>
    <t xml:space="preserve">인구교육 현수막 33,000원 x 1매 = 33,000원 </t>
    <phoneticPr fontId="12" type="noConversion"/>
  </si>
  <si>
    <t xml:space="preserve">인구교육 다과비 30명 x 2,500원 = 75,000원 </t>
    <phoneticPr fontId="12" type="noConversion"/>
  </si>
  <si>
    <t xml:space="preserve">제1회 육아제도 기업(단체공모전) 상품권 1,000,000원  </t>
    <phoneticPr fontId="12" type="noConversion"/>
  </si>
  <si>
    <t>가족친화프로그램</t>
    <phoneticPr fontId="12" type="noConversion"/>
  </si>
  <si>
    <t xml:space="preserve">출산장려인식개선캠페인 </t>
    <phoneticPr fontId="12" type="noConversion"/>
  </si>
  <si>
    <t>가족성장프로그램 
'아이사랑'부모학교</t>
    <phoneticPr fontId="38" type="noConversion"/>
  </si>
  <si>
    <t>아이사랑' 부모학교</t>
    <phoneticPr fontId="12" type="noConversion"/>
  </si>
  <si>
    <t>바지락체험  8가족 = 370,000원</t>
    <phoneticPr fontId="38" type="noConversion"/>
  </si>
  <si>
    <t xml:space="preserve"> 여행자보험 35명×3,000원</t>
    <phoneticPr fontId="38" type="noConversion"/>
  </si>
  <si>
    <t>상하농장체험비4인x8가족 x 60,000원=480,000원</t>
    <phoneticPr fontId="38" type="noConversion"/>
  </si>
  <si>
    <t>상하농장입장료 4인x8가족 x 26,000원= 208,000원</t>
    <phoneticPr fontId="38" type="noConversion"/>
  </si>
  <si>
    <t xml:space="preserve">식대 8,000원x35명= 280,000원 </t>
    <phoneticPr fontId="38" type="noConversion"/>
  </si>
  <si>
    <t xml:space="preserve"> 현수막1매×33,000원= 33,000원</t>
    <phoneticPr fontId="38" type="noConversion"/>
  </si>
  <si>
    <t xml:space="preserve"> 1,961,300원×11개월 </t>
    <phoneticPr fontId="12" type="noConversion"/>
  </si>
  <si>
    <t xml:space="preserve"> 1,930,500원×1개월</t>
    <phoneticPr fontId="12" type="noConversion"/>
  </si>
  <si>
    <t>185,301원×12개월</t>
    <phoneticPr fontId="12" type="noConversion"/>
  </si>
  <si>
    <t>889,913원×12개월</t>
    <phoneticPr fontId="12" type="noConversion"/>
  </si>
  <si>
    <t>93,097원×12개월</t>
    <phoneticPr fontId="12" type="noConversion"/>
  </si>
  <si>
    <t>1,180,644원×12개월</t>
    <phoneticPr fontId="12" type="noConversion"/>
  </si>
  <si>
    <t>209,892원×12개월</t>
    <phoneticPr fontId="12" type="noConversion"/>
  </si>
  <si>
    <t>191,526원×12개월</t>
    <phoneticPr fontId="12" type="noConversion"/>
  </si>
  <si>
    <t>사업결과보고서책자 및 리플렛 250부 2,049,070원</t>
    <phoneticPr fontId="12" type="noConversion"/>
  </si>
  <si>
    <t xml:space="preserve">사진필름 10매x2개 = 86,000원 </t>
    <phoneticPr fontId="12" type="noConversion"/>
  </si>
  <si>
    <t>놀이체험 캠프</t>
    <phoneticPr fontId="12" type="noConversion"/>
  </si>
  <si>
    <t>여행자보험가입비 35명×3,000원 = 105,00</t>
    <phoneticPr fontId="38" type="noConversion"/>
  </si>
  <si>
    <t>놀터피아 체험비 4인x8가족 x 50,000원= 400,000원</t>
    <phoneticPr fontId="38" type="noConversion"/>
  </si>
  <si>
    <t>딸기체험비 4인x8가족 x 50,000원 =400,000원</t>
    <phoneticPr fontId="38" type="noConversion"/>
  </si>
  <si>
    <t>식대 8,000원x 35명 = 352,000원</t>
    <phoneticPr fontId="38" type="noConversion"/>
  </si>
  <si>
    <t>버스대여비 450,000원</t>
    <phoneticPr fontId="38" type="noConversion"/>
  </si>
  <si>
    <t>현수막1매×33,000원= 33,000원</t>
    <phoneticPr fontId="38" type="noConversion"/>
  </si>
  <si>
    <t>재료비(의약품 등)  55,000원</t>
    <phoneticPr fontId="12" type="noConversion"/>
  </si>
  <si>
    <t>다과비 150,000원</t>
    <phoneticPr fontId="12" type="noConversion"/>
  </si>
  <si>
    <t>부모교육 강사 250,000원(2시간)×4회=1,000,000원</t>
    <phoneticPr fontId="12" type="noConversion"/>
  </si>
  <si>
    <t>자녀돌봄 문화강사 80,000원(2시간)×4회=320,000원</t>
    <phoneticPr fontId="12" type="noConversion"/>
  </si>
  <si>
    <t>자녀돌봄재료비  20명×10,000원×3회= 600,000원</t>
    <phoneticPr fontId="12" type="noConversion"/>
  </si>
  <si>
    <t xml:space="preserve">부부(예비)관계증진 체험비  37,000원 x 8커플 x 1회=280,000원 </t>
    <phoneticPr fontId="12" type="noConversion"/>
  </si>
  <si>
    <t>부모학교다과비 2,500원 x 8가족(32명) x4회= 320,000원</t>
    <phoneticPr fontId="12" type="noConversion"/>
  </si>
  <si>
    <t>가족관계증진 문화강사비  80,000원(2시간)×2회=160,000원</t>
    <phoneticPr fontId="12" type="noConversion"/>
  </si>
  <si>
    <t>가족관계증진 체험비 37,000원 x 8가족 x 2회= 560,000원</t>
    <phoneticPr fontId="12" type="noConversion"/>
  </si>
  <si>
    <t xml:space="preserve">가족관계증진 다과비  2,500원 x 8가족(32명) x2회= 160,000 </t>
    <phoneticPr fontId="12" type="noConversion"/>
  </si>
  <si>
    <t xml:space="preserve">배너2매×33,000 =66,000원 </t>
    <phoneticPr fontId="12" type="noConversion"/>
  </si>
  <si>
    <r>
      <t>일학습병행                        2,500,000원</t>
    </r>
    <r>
      <rPr>
        <sz val="11"/>
        <color theme="1"/>
        <rFont val="맑은 고딕"/>
        <family val="3"/>
        <charset val="129"/>
      </rPr>
      <t>ⅹ</t>
    </r>
    <r>
      <rPr>
        <sz val="11"/>
        <color theme="1"/>
        <rFont val="맑은 고딕"/>
        <family val="2"/>
        <charset val="129"/>
      </rPr>
      <t>12개월</t>
    </r>
    <phoneticPr fontId="12" type="noConversion"/>
  </si>
  <si>
    <t>직업능력개발훈련                1,250,00원ⅹ4회기</t>
    <phoneticPr fontId="12" type="noConversion"/>
  </si>
  <si>
    <t xml:space="preserve"> 2021년 세출예산 산출내역서</t>
    <phoneticPr fontId="12" type="noConversion"/>
  </si>
  <si>
    <t>인건비소계: 329,551천원</t>
    <phoneticPr fontId="38" type="noConversion"/>
  </si>
  <si>
    <t>1,000,00원ⅹ5회기</t>
    <phoneticPr fontId="12" type="noConversion"/>
  </si>
  <si>
    <t>2,500,000원ⅹ12개월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</si>
</sst>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#,##0_);[Red]\(#,##0\)"/>
    <numFmt numFmtId="178" formatCode="_-* #,##0.0_-;\-* #,##0.0_-;_-* &quot;-&quot;_-;_-@_-"/>
    <numFmt numFmtId="179" formatCode="#,##0,"/>
    <numFmt numFmtId="180" formatCode="#,##0.000,"/>
    <numFmt numFmtId="181" formatCode="#,##0_);\(#,##0\)"/>
    <numFmt numFmtId="182" formatCode="_-[$₩-412]* #,##0_-;\-[$₩-412]* #,##0_-;_-[$₩-412]* &quot;-&quot;??_-;_-@_-"/>
    <numFmt numFmtId="183" formatCode="_-[$₩-412]* #,##0.00_-;\-[$₩-412]* #,##0.00_-;_-[$₩-412]* &quot;-&quot;??_-;_-@_-"/>
  </numFmts>
  <fonts count="72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HY신명조"/>
      <family val="1"/>
      <charset val="129"/>
    </font>
    <font>
      <sz val="11"/>
      <name val="HY견명조"/>
      <family val="1"/>
      <charset val="129"/>
    </font>
    <font>
      <sz val="28"/>
      <name val="HY견명조"/>
      <family val="1"/>
      <charset val="129"/>
    </font>
    <font>
      <sz val="24"/>
      <name val="HY견명조"/>
      <family val="1"/>
      <charset val="129"/>
    </font>
    <font>
      <sz val="36"/>
      <name val="HY견명조"/>
      <family val="1"/>
      <charset val="129"/>
    </font>
    <font>
      <b/>
      <sz val="11"/>
      <name val="돋움"/>
      <family val="3"/>
      <charset val="129"/>
    </font>
    <font>
      <sz val="30"/>
      <name val="HY견명조"/>
      <family val="1"/>
      <charset val="129"/>
    </font>
    <font>
      <b/>
      <sz val="1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2"/>
      <name val="굴림"/>
      <family val="3"/>
      <charset val="129"/>
    </font>
    <font>
      <sz val="20"/>
      <color indexed="8"/>
      <name val="HY견명조"/>
      <family val="1"/>
      <charset val="129"/>
    </font>
    <font>
      <sz val="28"/>
      <color indexed="8"/>
      <name val="HY견명조"/>
      <family val="1"/>
      <charset val="129"/>
    </font>
    <font>
      <sz val="12"/>
      <color indexed="8"/>
      <name val="HY견명조"/>
      <family val="1"/>
      <charset val="129"/>
    </font>
    <font>
      <sz val="12"/>
      <name val="HY견명조"/>
      <family val="1"/>
      <charset val="129"/>
    </font>
    <font>
      <sz val="14"/>
      <color indexed="8"/>
      <name val="HY견명조"/>
      <family val="1"/>
      <charset val="129"/>
    </font>
    <font>
      <b/>
      <sz val="28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ajor"/>
    </font>
    <font>
      <sz val="8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10"/>
      <color indexed="8"/>
      <name val="굴림"/>
      <family val="3"/>
    </font>
    <font>
      <sz val="11"/>
      <color rgb="FF000000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sz val="24"/>
      <name val="맑은 고딕"/>
      <family val="3"/>
      <charset val="129"/>
    </font>
    <font>
      <sz val="11"/>
      <color theme="1"/>
      <name val="맑은 고딕"/>
      <family val="2"/>
      <charset val="129"/>
    </font>
    <font>
      <b/>
      <sz val="14"/>
      <color theme="1"/>
      <name val="맑은 고딕"/>
      <family val="3"/>
      <charset val="129"/>
      <scheme val="minor"/>
    </font>
    <font>
      <b/>
      <sz val="20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10"/>
      <name val="HY타자M"/>
      <family val="1"/>
      <charset val="129"/>
    </font>
    <font>
      <sz val="9"/>
      <name val="HY타자M"/>
      <family val="1"/>
      <charset val="129"/>
    </font>
    <font>
      <sz val="11"/>
      <name val="HY타자M"/>
      <family val="1"/>
      <charset val="129"/>
    </font>
    <font>
      <sz val="11"/>
      <color theme="1"/>
      <name val="함초롬바탕"/>
      <family val="1"/>
      <charset val="129"/>
    </font>
    <font>
      <b/>
      <u/>
      <sz val="11"/>
      <name val="맑은 고딕"/>
      <family val="3"/>
      <charset val="129"/>
      <scheme val="minor"/>
    </font>
    <font>
      <sz val="14"/>
      <color rgb="FFFF000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sz val="7"/>
      <name val="맑은 고딕"/>
      <family val="3"/>
      <charset val="129"/>
      <scheme val="minor"/>
    </font>
    <font>
      <sz val="11"/>
      <name val="휴먼명조"/>
      <family val="3"/>
      <charset val="129"/>
    </font>
    <font>
      <sz val="11"/>
      <name val="Calibri"/>
      <family val="2"/>
    </font>
    <font>
      <sz val="11"/>
      <name val="굴림"/>
      <family val="3"/>
      <charset val="129"/>
    </font>
    <font>
      <sz val="11"/>
      <name val="굴림체"/>
      <family val="3"/>
      <charset val="129"/>
    </font>
    <font>
      <sz val="11"/>
      <name val="맑은 고딕"/>
      <family val="3"/>
      <charset val="129"/>
    </font>
    <font>
      <sz val="12"/>
      <name val="맑은 고딕"/>
      <family val="3"/>
      <charset val="129"/>
      <scheme val="minor"/>
    </font>
    <font>
      <b/>
      <u/>
      <sz val="2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 tint="-0.34998626667073579"/>
      </left>
      <right style="medium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16">
    <xf numFmtId="0" fontId="0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28" fillId="0" borderId="0"/>
    <xf numFmtId="0" fontId="11" fillId="0" borderId="0"/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43" fillId="0" borderId="0"/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934">
    <xf numFmtId="0" fontId="0" fillId="0" borderId="0" xfId="0">
      <alignment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1" fontId="13" fillId="0" borderId="0" xfId="1" applyFont="1" applyFill="1" applyBorder="1">
      <alignment vertical="center"/>
    </xf>
    <xf numFmtId="41" fontId="13" fillId="0" borderId="0" xfId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8" fillId="0" borderId="0" xfId="0" applyFont="1" applyFill="1">
      <alignment vertical="center"/>
    </xf>
    <xf numFmtId="0" fontId="13" fillId="0" borderId="0" xfId="0" applyFont="1" applyBorder="1" applyAlignment="1">
      <alignment horizontal="left" vertical="center"/>
    </xf>
    <xf numFmtId="179" fontId="13" fillId="0" borderId="0" xfId="0" applyNumberFormat="1" applyFont="1" applyFill="1" applyBorder="1" applyAlignment="1">
      <alignment horizontal="right" vertical="center"/>
    </xf>
    <xf numFmtId="41" fontId="23" fillId="0" borderId="10" xfId="1" applyFont="1" applyFill="1" applyBorder="1" applyAlignment="1">
      <alignment horizontal="left" vertical="center"/>
    </xf>
    <xf numFmtId="0" fontId="23" fillId="0" borderId="16" xfId="0" applyFont="1" applyFill="1" applyBorder="1" applyAlignment="1">
      <alignment vertical="center"/>
    </xf>
    <xf numFmtId="41" fontId="23" fillId="0" borderId="17" xfId="1" applyFont="1" applyFill="1" applyBorder="1" applyAlignment="1">
      <alignment horizontal="left" vertical="center"/>
    </xf>
    <xf numFmtId="0" fontId="23" fillId="0" borderId="31" xfId="0" applyFont="1" applyFill="1" applyBorder="1" applyAlignment="1">
      <alignment vertical="center"/>
    </xf>
    <xf numFmtId="0" fontId="22" fillId="0" borderId="12" xfId="0" applyNumberFormat="1" applyFont="1" applyFill="1" applyBorder="1" applyAlignment="1">
      <alignment vertical="center"/>
    </xf>
    <xf numFmtId="41" fontId="22" fillId="0" borderId="17" xfId="1" applyFont="1" applyFill="1" applyBorder="1" applyAlignment="1">
      <alignment horizontal="left" vertical="center"/>
    </xf>
    <xf numFmtId="0" fontId="22" fillId="0" borderId="31" xfId="0" applyNumberFormat="1" applyFont="1" applyFill="1" applyBorder="1" applyAlignment="1">
      <alignment vertical="center"/>
    </xf>
    <xf numFmtId="0" fontId="22" fillId="0" borderId="29" xfId="0" applyNumberFormat="1" applyFont="1" applyFill="1" applyBorder="1" applyAlignment="1">
      <alignment vertical="center"/>
    </xf>
    <xf numFmtId="41" fontId="22" fillId="0" borderId="34" xfId="1" applyFont="1" applyFill="1" applyBorder="1" applyAlignment="1">
      <alignment horizontal="left" vertical="center"/>
    </xf>
    <xf numFmtId="0" fontId="22" fillId="0" borderId="33" xfId="0" applyNumberFormat="1" applyFont="1" applyFill="1" applyBorder="1" applyAlignment="1">
      <alignment vertical="center"/>
    </xf>
    <xf numFmtId="0" fontId="22" fillId="0" borderId="6" xfId="0" applyNumberFormat="1" applyFont="1" applyFill="1" applyBorder="1" applyAlignment="1">
      <alignment vertical="center"/>
    </xf>
    <xf numFmtId="41" fontId="22" fillId="0" borderId="26" xfId="1" applyFont="1" applyFill="1" applyBorder="1" applyAlignment="1">
      <alignment horizontal="left" vertical="center"/>
    </xf>
    <xf numFmtId="0" fontId="22" fillId="0" borderId="0" xfId="0" applyNumberFormat="1" applyFont="1" applyFill="1" applyBorder="1" applyAlignment="1">
      <alignment vertical="center"/>
    </xf>
    <xf numFmtId="0" fontId="22" fillId="0" borderId="0" xfId="0" applyNumberFormat="1" applyFont="1" applyFill="1" applyBorder="1" applyAlignment="1">
      <alignment vertical="center" wrapText="1"/>
    </xf>
    <xf numFmtId="0" fontId="22" fillId="0" borderId="2" xfId="0" applyNumberFormat="1" applyFont="1" applyFill="1" applyBorder="1" applyAlignment="1">
      <alignment vertical="center"/>
    </xf>
    <xf numFmtId="0" fontId="22" fillId="0" borderId="29" xfId="0" applyNumberFormat="1" applyFont="1" applyFill="1" applyBorder="1" applyAlignment="1">
      <alignment vertical="center" wrapText="1"/>
    </xf>
    <xf numFmtId="0" fontId="22" fillId="0" borderId="16" xfId="0" applyNumberFormat="1" applyFont="1" applyFill="1" applyBorder="1" applyAlignment="1">
      <alignment vertical="center"/>
    </xf>
    <xf numFmtId="0" fontId="22" fillId="0" borderId="1" xfId="0" applyNumberFormat="1" applyFont="1" applyFill="1" applyBorder="1" applyAlignment="1">
      <alignment vertical="center" wrapText="1"/>
    </xf>
    <xf numFmtId="0" fontId="22" fillId="0" borderId="26" xfId="0" applyNumberFormat="1" applyFont="1" applyFill="1" applyBorder="1" applyAlignment="1">
      <alignment vertical="center" wrapText="1"/>
    </xf>
    <xf numFmtId="0" fontId="22" fillId="0" borderId="2" xfId="0" applyNumberFormat="1" applyFont="1" applyFill="1" applyBorder="1" applyAlignment="1">
      <alignment vertical="center" wrapText="1"/>
    </xf>
    <xf numFmtId="0" fontId="22" fillId="0" borderId="0" xfId="0" applyFont="1">
      <alignment vertical="center"/>
    </xf>
    <xf numFmtId="0" fontId="25" fillId="0" borderId="16" xfId="0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0" fontId="24" fillId="0" borderId="31" xfId="0" applyNumberFormat="1" applyFont="1" applyFill="1" applyBorder="1" applyAlignment="1">
      <alignment horizontal="center" vertical="center"/>
    </xf>
    <xf numFmtId="0" fontId="24" fillId="0" borderId="33" xfId="0" applyNumberFormat="1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center" vertical="center"/>
    </xf>
    <xf numFmtId="0" fontId="24" fillId="0" borderId="16" xfId="0" applyNumberFormat="1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center" vertical="center" wrapText="1"/>
    </xf>
    <xf numFmtId="0" fontId="25" fillId="0" borderId="31" xfId="0" applyNumberFormat="1" applyFont="1" applyFill="1" applyBorder="1" applyAlignment="1">
      <alignment horizontal="center" vertical="center"/>
    </xf>
    <xf numFmtId="0" fontId="24" fillId="0" borderId="0" xfId="1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41" fontId="0" fillId="0" borderId="0" xfId="0" applyNumberFormat="1" applyFont="1" applyFill="1">
      <alignment vertical="center"/>
    </xf>
    <xf numFmtId="179" fontId="22" fillId="3" borderId="17" xfId="1" applyNumberFormat="1" applyFont="1" applyFill="1" applyBorder="1" applyAlignment="1">
      <alignment vertical="center"/>
    </xf>
    <xf numFmtId="179" fontId="22" fillId="3" borderId="29" xfId="0" applyNumberFormat="1" applyFont="1" applyFill="1" applyBorder="1" applyAlignment="1">
      <alignment vertical="center"/>
    </xf>
    <xf numFmtId="179" fontId="22" fillId="3" borderId="26" xfId="0" applyNumberFormat="1" applyFont="1" applyFill="1" applyBorder="1" applyAlignment="1">
      <alignment vertical="center"/>
    </xf>
    <xf numFmtId="179" fontId="22" fillId="3" borderId="10" xfId="0" applyNumberFormat="1" applyFont="1" applyFill="1" applyBorder="1" applyAlignment="1">
      <alignment vertical="center"/>
    </xf>
    <xf numFmtId="179" fontId="22" fillId="3" borderId="34" xfId="0" applyNumberFormat="1" applyFont="1" applyFill="1" applyBorder="1" applyAlignment="1">
      <alignment vertical="center"/>
    </xf>
    <xf numFmtId="179" fontId="22" fillId="3" borderId="17" xfId="0" applyNumberFormat="1" applyFont="1" applyFill="1" applyBorder="1" applyAlignment="1">
      <alignment vertical="center"/>
    </xf>
    <xf numFmtId="179" fontId="23" fillId="3" borderId="34" xfId="1" applyNumberFormat="1" applyFont="1" applyFill="1" applyBorder="1" applyAlignment="1">
      <alignment vertical="center"/>
    </xf>
    <xf numFmtId="179" fontId="22" fillId="3" borderId="34" xfId="1" applyNumberFormat="1" applyFont="1" applyFill="1" applyBorder="1" applyAlignment="1">
      <alignment vertical="center"/>
    </xf>
    <xf numFmtId="179" fontId="23" fillId="3" borderId="1" xfId="0" applyNumberFormat="1" applyFont="1" applyFill="1" applyBorder="1" applyAlignment="1">
      <alignment vertical="center"/>
    </xf>
    <xf numFmtId="179" fontId="22" fillId="3" borderId="1" xfId="1" applyNumberFormat="1" applyFont="1" applyFill="1" applyBorder="1" applyAlignment="1">
      <alignment vertical="center"/>
    </xf>
    <xf numFmtId="179" fontId="22" fillId="3" borderId="26" xfId="1" applyNumberFormat="1" applyFont="1" applyFill="1" applyBorder="1" applyAlignment="1">
      <alignment vertical="center"/>
    </xf>
    <xf numFmtId="179" fontId="22" fillId="2" borderId="29" xfId="0" applyNumberFormat="1" applyFont="1" applyFill="1" applyBorder="1" applyAlignment="1">
      <alignment vertical="center"/>
    </xf>
    <xf numFmtId="179" fontId="22" fillId="2" borderId="26" xfId="0" applyNumberFormat="1" applyFont="1" applyFill="1" applyBorder="1" applyAlignment="1">
      <alignment vertical="center"/>
    </xf>
    <xf numFmtId="179" fontId="22" fillId="2" borderId="10" xfId="0" applyNumberFormat="1" applyFont="1" applyFill="1" applyBorder="1" applyAlignment="1">
      <alignment vertical="center"/>
    </xf>
    <xf numFmtId="179" fontId="22" fillId="2" borderId="34" xfId="0" applyNumberFormat="1" applyFont="1" applyFill="1" applyBorder="1" applyAlignment="1">
      <alignment vertical="center"/>
    </xf>
    <xf numFmtId="179" fontId="22" fillId="2" borderId="17" xfId="0" applyNumberFormat="1" applyFont="1" applyFill="1" applyBorder="1" applyAlignment="1">
      <alignment vertical="center"/>
    </xf>
    <xf numFmtId="179" fontId="22" fillId="2" borderId="34" xfId="1" applyNumberFormat="1" applyFont="1" applyFill="1" applyBorder="1" applyAlignment="1">
      <alignment vertical="center"/>
    </xf>
    <xf numFmtId="179" fontId="22" fillId="2" borderId="1" xfId="1" applyNumberFormat="1" applyFont="1" applyFill="1" applyBorder="1" applyAlignment="1">
      <alignment vertical="center"/>
    </xf>
    <xf numFmtId="179" fontId="22" fillId="2" borderId="26" xfId="1" applyNumberFormat="1" applyFont="1" applyFill="1" applyBorder="1" applyAlignment="1">
      <alignment vertical="center"/>
    </xf>
    <xf numFmtId="41" fontId="22" fillId="0" borderId="0" xfId="1" applyFont="1" applyFill="1" applyBorder="1" applyAlignment="1">
      <alignment vertical="center"/>
    </xf>
    <xf numFmtId="0" fontId="23" fillId="0" borderId="27" xfId="0" applyFont="1" applyFill="1" applyBorder="1">
      <alignment vertical="center"/>
    </xf>
    <xf numFmtId="0" fontId="23" fillId="0" borderId="37" xfId="0" applyFont="1" applyFill="1" applyBorder="1">
      <alignment vertical="center"/>
    </xf>
    <xf numFmtId="0" fontId="22" fillId="0" borderId="37" xfId="0" applyFont="1" applyFill="1" applyBorder="1">
      <alignment vertical="center"/>
    </xf>
    <xf numFmtId="0" fontId="22" fillId="0" borderId="27" xfId="0" applyFont="1" applyFill="1" applyBorder="1">
      <alignment vertical="center"/>
    </xf>
    <xf numFmtId="0" fontId="22" fillId="0" borderId="27" xfId="0" applyFont="1" applyFill="1" applyBorder="1" applyAlignment="1">
      <alignment vertical="center" wrapText="1"/>
    </xf>
    <xf numFmtId="0" fontId="22" fillId="0" borderId="40" xfId="0" applyFont="1" applyFill="1" applyBorder="1">
      <alignment vertical="center"/>
    </xf>
    <xf numFmtId="0" fontId="22" fillId="0" borderId="36" xfId="0" applyFont="1" applyFill="1" applyBorder="1">
      <alignment vertical="center"/>
    </xf>
    <xf numFmtId="41" fontId="22" fillId="0" borderId="40" xfId="1" applyFont="1" applyFill="1" applyBorder="1">
      <alignment vertical="center"/>
    </xf>
    <xf numFmtId="41" fontId="22" fillId="0" borderId="27" xfId="1" applyFont="1" applyFill="1" applyBorder="1">
      <alignment vertical="center"/>
    </xf>
    <xf numFmtId="41" fontId="22" fillId="0" borderId="37" xfId="1" applyFont="1" applyFill="1" applyBorder="1">
      <alignment vertical="center"/>
    </xf>
    <xf numFmtId="41" fontId="22" fillId="0" borderId="36" xfId="1" applyFont="1" applyFill="1" applyBorder="1">
      <alignment vertical="center"/>
    </xf>
    <xf numFmtId="179" fontId="22" fillId="0" borderId="6" xfId="0" applyNumberFormat="1" applyFont="1" applyFill="1" applyBorder="1" applyAlignment="1">
      <alignment vertical="center"/>
    </xf>
    <xf numFmtId="179" fontId="22" fillId="0" borderId="1" xfId="0" applyNumberFormat="1" applyFont="1" applyFill="1" applyBorder="1" applyAlignment="1">
      <alignment vertical="center"/>
    </xf>
    <xf numFmtId="179" fontId="22" fillId="0" borderId="29" xfId="1" applyNumberFormat="1" applyFont="1" applyFill="1" applyBorder="1" applyAlignment="1">
      <alignment vertical="center"/>
    </xf>
    <xf numFmtId="0" fontId="22" fillId="0" borderId="56" xfId="0" applyFont="1" applyBorder="1">
      <alignment vertical="center"/>
    </xf>
    <xf numFmtId="0" fontId="22" fillId="0" borderId="54" xfId="0" applyFont="1" applyBorder="1">
      <alignment vertical="center"/>
    </xf>
    <xf numFmtId="0" fontId="22" fillId="0" borderId="61" xfId="0" applyFont="1" applyBorder="1">
      <alignment vertical="center"/>
    </xf>
    <xf numFmtId="179" fontId="23" fillId="3" borderId="17" xfId="0" applyNumberFormat="1" applyFont="1" applyFill="1" applyBorder="1" applyAlignment="1">
      <alignment vertical="center"/>
    </xf>
    <xf numFmtId="0" fontId="22" fillId="0" borderId="33" xfId="0" applyNumberFormat="1" applyFont="1" applyFill="1" applyBorder="1" applyAlignment="1">
      <alignment vertical="center" wrapText="1"/>
    </xf>
    <xf numFmtId="3" fontId="22" fillId="0" borderId="33" xfId="0" applyNumberFormat="1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vertical="center"/>
    </xf>
    <xf numFmtId="41" fontId="22" fillId="0" borderId="26" xfId="1" applyFont="1" applyFill="1" applyBorder="1" applyAlignment="1">
      <alignment horizontal="left" vertical="center" wrapText="1"/>
    </xf>
    <xf numFmtId="0" fontId="22" fillId="0" borderId="30" xfId="0" applyFont="1" applyBorder="1">
      <alignment vertical="center"/>
    </xf>
    <xf numFmtId="0" fontId="22" fillId="0" borderId="37" xfId="0" applyFont="1" applyBorder="1">
      <alignment vertical="center"/>
    </xf>
    <xf numFmtId="179" fontId="22" fillId="0" borderId="2" xfId="0" applyNumberFormat="1" applyFont="1" applyFill="1" applyBorder="1" applyAlignment="1">
      <alignment vertical="center"/>
    </xf>
    <xf numFmtId="179" fontId="22" fillId="0" borderId="29" xfId="0" applyNumberFormat="1" applyFont="1" applyFill="1" applyBorder="1" applyAlignment="1">
      <alignment vertical="center"/>
    </xf>
    <xf numFmtId="176" fontId="14" fillId="0" borderId="0" xfId="5" applyNumberFormat="1" applyFont="1" applyAlignment="1">
      <alignment vertical="center"/>
    </xf>
    <xf numFmtId="0" fontId="14" fillId="0" borderId="0" xfId="5" applyFont="1" applyAlignment="1">
      <alignment vertical="center"/>
    </xf>
    <xf numFmtId="0" fontId="30" fillId="0" borderId="0" xfId="4" applyFont="1" applyAlignment="1">
      <alignment horizontal="left" vertical="center"/>
    </xf>
    <xf numFmtId="176" fontId="32" fillId="0" borderId="0" xfId="5" applyNumberFormat="1" applyFont="1" applyAlignment="1">
      <alignment vertical="center"/>
    </xf>
    <xf numFmtId="0" fontId="32" fillId="0" borderId="0" xfId="5" applyFont="1" applyAlignment="1">
      <alignment vertical="center"/>
    </xf>
    <xf numFmtId="0" fontId="14" fillId="0" borderId="0" xfId="5" applyFont="1" applyAlignment="1">
      <alignment horizontal="center" vertical="center"/>
    </xf>
    <xf numFmtId="176" fontId="14" fillId="0" borderId="0" xfId="5" applyNumberFormat="1" applyFont="1" applyAlignment="1">
      <alignment horizontal="center" vertical="center"/>
    </xf>
    <xf numFmtId="181" fontId="14" fillId="0" borderId="0" xfId="5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16" xfId="0" applyFont="1" applyFill="1" applyBorder="1">
      <alignment vertical="center"/>
    </xf>
    <xf numFmtId="179" fontId="34" fillId="3" borderId="26" xfId="1" applyNumberFormat="1" applyFont="1" applyFill="1" applyBorder="1" applyAlignment="1">
      <alignment vertical="center"/>
    </xf>
    <xf numFmtId="176" fontId="15" fillId="0" borderId="0" xfId="5" applyNumberFormat="1" applyFont="1" applyAlignment="1">
      <alignment vertical="center"/>
    </xf>
    <xf numFmtId="0" fontId="15" fillId="0" borderId="0" xfId="5" applyFont="1" applyAlignment="1">
      <alignment vertical="center"/>
    </xf>
    <xf numFmtId="179" fontId="35" fillId="3" borderId="26" xfId="1" applyNumberFormat="1" applyFont="1" applyFill="1" applyBorder="1" applyAlignment="1">
      <alignment vertical="center"/>
    </xf>
    <xf numFmtId="0" fontId="22" fillId="0" borderId="6" xfId="0" applyNumberFormat="1" applyFont="1" applyFill="1" applyBorder="1" applyAlignment="1">
      <alignment horizontal="center" vertical="center" wrapText="1"/>
    </xf>
    <xf numFmtId="0" fontId="22" fillId="0" borderId="34" xfId="0" applyNumberFormat="1" applyFont="1" applyFill="1" applyBorder="1" applyAlignment="1">
      <alignment vertical="center"/>
    </xf>
    <xf numFmtId="0" fontId="22" fillId="0" borderId="6" xfId="0" applyNumberFormat="1" applyFont="1" applyFill="1" applyBorder="1" applyAlignment="1">
      <alignment vertical="center" wrapText="1"/>
    </xf>
    <xf numFmtId="0" fontId="31" fillId="0" borderId="1" xfId="4" applyFont="1" applyBorder="1" applyAlignment="1">
      <alignment horizontal="center" vertical="center"/>
    </xf>
    <xf numFmtId="0" fontId="31" fillId="0" borderId="0" xfId="4" applyFont="1" applyAlignment="1">
      <alignment horizontal="left" vertical="center"/>
    </xf>
    <xf numFmtId="0" fontId="10" fillId="0" borderId="0" xfId="6">
      <alignment vertical="center"/>
    </xf>
    <xf numFmtId="41" fontId="0" fillId="0" borderId="0" xfId="7" applyFont="1">
      <alignment vertical="center"/>
    </xf>
    <xf numFmtId="43" fontId="10" fillId="0" borderId="0" xfId="6" applyNumberFormat="1">
      <alignment vertical="center"/>
    </xf>
    <xf numFmtId="41" fontId="27" fillId="0" borderId="1" xfId="7" applyFont="1" applyBorder="1">
      <alignment vertical="center"/>
    </xf>
    <xf numFmtId="41" fontId="27" fillId="0" borderId="1" xfId="7" applyFont="1" applyBorder="1" applyAlignment="1">
      <alignment horizontal="center" vertical="top"/>
    </xf>
    <xf numFmtId="9" fontId="9" fillId="0" borderId="4" xfId="8" applyFont="1" applyBorder="1">
      <alignment vertical="center"/>
    </xf>
    <xf numFmtId="41" fontId="41" fillId="0" borderId="46" xfId="7" applyFont="1" applyBorder="1" applyAlignment="1">
      <alignment horizontal="center" vertical="top"/>
    </xf>
    <xf numFmtId="0" fontId="41" fillId="3" borderId="43" xfId="6" applyFont="1" applyFill="1" applyBorder="1" applyAlignment="1">
      <alignment horizontal="center" vertical="center"/>
    </xf>
    <xf numFmtId="0" fontId="41" fillId="3" borderId="21" xfId="6" applyFont="1" applyFill="1" applyBorder="1" applyAlignment="1">
      <alignment horizontal="center" vertical="center"/>
    </xf>
    <xf numFmtId="0" fontId="41" fillId="3" borderId="49" xfId="6" applyFont="1" applyFill="1" applyBorder="1" applyAlignment="1">
      <alignment horizontal="center" vertical="center"/>
    </xf>
    <xf numFmtId="41" fontId="18" fillId="3" borderId="1" xfId="7" applyFont="1" applyFill="1" applyBorder="1" applyAlignment="1">
      <alignment vertical="center"/>
    </xf>
    <xf numFmtId="41" fontId="41" fillId="3" borderId="1" xfId="7" applyFont="1" applyFill="1" applyBorder="1">
      <alignment vertical="center"/>
    </xf>
    <xf numFmtId="41" fontId="41" fillId="3" borderId="1" xfId="7" applyFont="1" applyFill="1" applyBorder="1" applyAlignment="1">
      <alignment horizontal="center" vertical="center"/>
    </xf>
    <xf numFmtId="41" fontId="41" fillId="3" borderId="1" xfId="7" applyFont="1" applyFill="1" applyBorder="1" applyAlignment="1">
      <alignment horizontal="center" vertical="top"/>
    </xf>
    <xf numFmtId="9" fontId="23" fillId="3" borderId="4" xfId="8" applyFont="1" applyFill="1" applyBorder="1">
      <alignment vertical="center"/>
    </xf>
    <xf numFmtId="9" fontId="41" fillId="3" borderId="4" xfId="8" applyFont="1" applyFill="1" applyBorder="1">
      <alignment vertical="center"/>
    </xf>
    <xf numFmtId="9" fontId="9" fillId="0" borderId="10" xfId="8" applyFont="1" applyBorder="1">
      <alignment vertical="center"/>
    </xf>
    <xf numFmtId="9" fontId="41" fillId="3" borderId="30" xfId="8" applyFont="1" applyFill="1" applyBorder="1">
      <alignment vertical="center"/>
    </xf>
    <xf numFmtId="9" fontId="44" fillId="4" borderId="85" xfId="8" applyFont="1" applyFill="1" applyBorder="1" applyAlignment="1">
      <alignment horizontal="right" vertical="center" wrapText="1"/>
    </xf>
    <xf numFmtId="0" fontId="44" fillId="4" borderId="80" xfId="6" applyFont="1" applyFill="1" applyBorder="1" applyAlignment="1">
      <alignment horizontal="left" vertical="center" wrapText="1"/>
    </xf>
    <xf numFmtId="0" fontId="44" fillId="4" borderId="83" xfId="6" applyFont="1" applyFill="1" applyBorder="1" applyAlignment="1">
      <alignment horizontal="left" vertical="center" wrapText="1"/>
    </xf>
    <xf numFmtId="0" fontId="44" fillId="4" borderId="84" xfId="6" applyFont="1" applyFill="1" applyBorder="1" applyAlignment="1">
      <alignment horizontal="left" vertical="center" wrapText="1"/>
    </xf>
    <xf numFmtId="0" fontId="44" fillId="4" borderId="77" xfId="6" applyFont="1" applyFill="1" applyBorder="1" applyAlignment="1">
      <alignment horizontal="left" vertical="center" wrapText="1"/>
    </xf>
    <xf numFmtId="0" fontId="44" fillId="4" borderId="1" xfId="6" applyFont="1" applyFill="1" applyBorder="1" applyAlignment="1">
      <alignment horizontal="left" vertical="center" wrapText="1"/>
    </xf>
    <xf numFmtId="0" fontId="47" fillId="0" borderId="1" xfId="9" applyFont="1" applyBorder="1" applyAlignment="1">
      <alignment vertical="center"/>
    </xf>
    <xf numFmtId="0" fontId="44" fillId="4" borderId="76" xfId="6" applyFont="1" applyFill="1" applyBorder="1" applyAlignment="1">
      <alignment horizontal="left" vertical="center" wrapText="1"/>
    </xf>
    <xf numFmtId="0" fontId="44" fillId="4" borderId="79" xfId="6" applyFont="1" applyFill="1" applyBorder="1" applyAlignment="1">
      <alignment horizontal="left" vertical="center" wrapText="1"/>
    </xf>
    <xf numFmtId="0" fontId="44" fillId="4" borderId="81" xfId="6" applyFont="1" applyFill="1" applyBorder="1" applyAlignment="1">
      <alignment horizontal="left" vertical="center" wrapText="1"/>
    </xf>
    <xf numFmtId="0" fontId="27" fillId="0" borderId="1" xfId="6" applyFont="1" applyBorder="1">
      <alignment vertical="center"/>
    </xf>
    <xf numFmtId="49" fontId="44" fillId="5" borderId="76" xfId="6" applyNumberFormat="1" applyFont="1" applyFill="1" applyBorder="1" applyAlignment="1">
      <alignment horizontal="left" vertical="center" wrapText="1"/>
    </xf>
    <xf numFmtId="41" fontId="27" fillId="0" borderId="1" xfId="7" applyFont="1" applyBorder="1" applyAlignment="1">
      <alignment horizontal="left" vertical="center"/>
    </xf>
    <xf numFmtId="41" fontId="27" fillId="0" borderId="1" xfId="7" applyFont="1" applyBorder="1" applyAlignment="1">
      <alignment horizontal="left" vertical="center" wrapText="1"/>
    </xf>
    <xf numFmtId="41" fontId="41" fillId="3" borderId="1" xfId="7" applyFont="1" applyFill="1" applyBorder="1" applyAlignment="1">
      <alignment horizontal="left" vertical="center"/>
    </xf>
    <xf numFmtId="41" fontId="39" fillId="0" borderId="1" xfId="7" applyFont="1" applyBorder="1" applyAlignment="1">
      <alignment horizontal="left" vertical="center" wrapText="1"/>
    </xf>
    <xf numFmtId="41" fontId="42" fillId="0" borderId="1" xfId="7" applyFont="1" applyBorder="1" applyAlignment="1">
      <alignment horizontal="left" vertical="center" wrapText="1"/>
    </xf>
    <xf numFmtId="41" fontId="23" fillId="3" borderId="1" xfId="7" applyFont="1" applyFill="1" applyBorder="1" applyAlignment="1">
      <alignment vertical="center"/>
    </xf>
    <xf numFmtId="41" fontId="23" fillId="3" borderId="1" xfId="7" applyFont="1" applyFill="1" applyBorder="1" applyAlignment="1">
      <alignment horizontal="center" vertical="center"/>
    </xf>
    <xf numFmtId="41" fontId="41" fillId="3" borderId="6" xfId="7" applyFont="1" applyFill="1" applyBorder="1" applyAlignment="1">
      <alignment vertical="top"/>
    </xf>
    <xf numFmtId="41" fontId="41" fillId="3" borderId="29" xfId="7" applyFont="1" applyFill="1" applyBorder="1" applyAlignment="1">
      <alignment vertical="top"/>
    </xf>
    <xf numFmtId="41" fontId="41" fillId="3" borderId="1" xfId="7" applyFont="1" applyFill="1" applyBorder="1" applyAlignment="1">
      <alignment horizontal="center" vertical="center" shrinkToFit="1"/>
    </xf>
    <xf numFmtId="41" fontId="41" fillId="3" borderId="17" xfId="7" applyFont="1" applyFill="1" applyBorder="1" applyAlignment="1">
      <alignment vertical="top"/>
    </xf>
    <xf numFmtId="41" fontId="41" fillId="3" borderId="11" xfId="7" applyFont="1" applyFill="1" applyBorder="1" applyAlignment="1">
      <alignment horizontal="center" vertical="top" wrapText="1"/>
    </xf>
    <xf numFmtId="41" fontId="41" fillId="3" borderId="1" xfId="7" applyFont="1" applyFill="1" applyBorder="1" applyAlignment="1">
      <alignment horizontal="center" vertical="center" wrapText="1"/>
    </xf>
    <xf numFmtId="9" fontId="9" fillId="0" borderId="17" xfId="8" applyFont="1" applyBorder="1">
      <alignment vertical="center"/>
    </xf>
    <xf numFmtId="0" fontId="49" fillId="0" borderId="0" xfId="6" applyFont="1">
      <alignment vertical="center"/>
    </xf>
    <xf numFmtId="0" fontId="41" fillId="0" borderId="0" xfId="6" applyFont="1">
      <alignment vertical="center"/>
    </xf>
    <xf numFmtId="0" fontId="45" fillId="3" borderId="76" xfId="6" applyFont="1" applyFill="1" applyBorder="1" applyAlignment="1">
      <alignment horizontal="left" vertical="center" wrapText="1"/>
    </xf>
    <xf numFmtId="0" fontId="44" fillId="0" borderId="0" xfId="6" applyFont="1" applyFill="1" applyBorder="1" applyAlignment="1">
      <alignment horizontal="left" vertical="center" wrapText="1"/>
    </xf>
    <xf numFmtId="9" fontId="41" fillId="0" borderId="4" xfId="8" applyFont="1" applyFill="1" applyBorder="1">
      <alignment vertical="center"/>
    </xf>
    <xf numFmtId="9" fontId="27" fillId="0" borderId="4" xfId="8" applyFont="1" applyFill="1" applyBorder="1">
      <alignment vertical="center"/>
    </xf>
    <xf numFmtId="9" fontId="44" fillId="4" borderId="87" xfId="8" applyFont="1" applyFill="1" applyBorder="1" applyAlignment="1">
      <alignment horizontal="right" vertical="center" wrapText="1"/>
    </xf>
    <xf numFmtId="9" fontId="44" fillId="4" borderId="88" xfId="8" applyFont="1" applyFill="1" applyBorder="1" applyAlignment="1">
      <alignment horizontal="right" vertical="center" wrapText="1"/>
    </xf>
    <xf numFmtId="9" fontId="44" fillId="4" borderId="14" xfId="8" applyFont="1" applyFill="1" applyBorder="1" applyAlignment="1">
      <alignment horizontal="right" vertical="center" wrapText="1"/>
    </xf>
    <xf numFmtId="41" fontId="41" fillId="0" borderId="46" xfId="7" applyFont="1" applyBorder="1" applyAlignment="1">
      <alignment horizontal="center" vertical="top"/>
    </xf>
    <xf numFmtId="41" fontId="27" fillId="0" borderId="1" xfId="7" applyFont="1" applyBorder="1" applyAlignment="1">
      <alignment horizontal="center" vertical="top"/>
    </xf>
    <xf numFmtId="0" fontId="10" fillId="0" borderId="60" xfId="6" applyBorder="1">
      <alignment vertical="center"/>
    </xf>
    <xf numFmtId="0" fontId="41" fillId="3" borderId="11" xfId="6" applyFont="1" applyFill="1" applyBorder="1">
      <alignment vertical="center"/>
    </xf>
    <xf numFmtId="41" fontId="41" fillId="3" borderId="91" xfId="7" applyFont="1" applyFill="1" applyBorder="1" applyAlignment="1">
      <alignment vertical="top"/>
    </xf>
    <xf numFmtId="0" fontId="41" fillId="3" borderId="23" xfId="6" applyFont="1" applyFill="1" applyBorder="1" applyAlignment="1">
      <alignment horizontal="center" vertical="center"/>
    </xf>
    <xf numFmtId="0" fontId="41" fillId="3" borderId="20" xfId="6" applyFont="1" applyFill="1" applyBorder="1" applyAlignment="1">
      <alignment horizontal="center" vertical="center"/>
    </xf>
    <xf numFmtId="0" fontId="10" fillId="0" borderId="0" xfId="6" applyBorder="1" applyAlignment="1">
      <alignment horizontal="center" vertical="top"/>
    </xf>
    <xf numFmtId="0" fontId="10" fillId="0" borderId="0" xfId="6" applyBorder="1" applyAlignment="1">
      <alignment horizontal="center" vertical="center" wrapText="1"/>
    </xf>
    <xf numFmtId="41" fontId="0" fillId="0" borderId="0" xfId="7" applyFont="1" applyBorder="1">
      <alignment vertical="center"/>
    </xf>
    <xf numFmtId="178" fontId="0" fillId="0" borderId="0" xfId="7" applyNumberFormat="1" applyFont="1" applyBorder="1">
      <alignment vertical="center"/>
    </xf>
    <xf numFmtId="0" fontId="40" fillId="0" borderId="0" xfId="6" applyFont="1" applyBorder="1" applyAlignment="1">
      <alignment horizontal="left" vertical="center"/>
    </xf>
    <xf numFmtId="0" fontId="10" fillId="0" borderId="0" xfId="6" applyBorder="1" applyAlignment="1">
      <alignment horizontal="left" vertical="center"/>
    </xf>
    <xf numFmtId="182" fontId="10" fillId="0" borderId="0" xfId="6" applyNumberFormat="1" applyBorder="1" applyAlignment="1">
      <alignment vertical="center"/>
    </xf>
    <xf numFmtId="183" fontId="10" fillId="0" borderId="0" xfId="6" applyNumberFormat="1" applyBorder="1" applyAlignment="1">
      <alignment vertical="center"/>
    </xf>
    <xf numFmtId="0" fontId="10" fillId="0" borderId="37" xfId="6" applyBorder="1" applyAlignment="1">
      <alignment vertical="center"/>
    </xf>
    <xf numFmtId="0" fontId="10" fillId="0" borderId="36" xfId="6" applyBorder="1" applyAlignment="1">
      <alignment vertical="center"/>
    </xf>
    <xf numFmtId="0" fontId="27" fillId="4" borderId="89" xfId="6" applyFont="1" applyFill="1" applyBorder="1" applyAlignment="1">
      <alignment vertical="center"/>
    </xf>
    <xf numFmtId="3" fontId="10" fillId="0" borderId="36" xfId="6" applyNumberFormat="1" applyBorder="1" applyAlignment="1">
      <alignment vertical="center"/>
    </xf>
    <xf numFmtId="0" fontId="22" fillId="0" borderId="59" xfId="0" applyFont="1" applyBorder="1">
      <alignment vertical="center"/>
    </xf>
    <xf numFmtId="0" fontId="22" fillId="0" borderId="63" xfId="0" applyFont="1" applyBorder="1">
      <alignment vertical="center"/>
    </xf>
    <xf numFmtId="177" fontId="22" fillId="4" borderId="94" xfId="6" applyNumberFormat="1" applyFont="1" applyFill="1" applyBorder="1" applyAlignment="1">
      <alignment horizontal="right" vertical="center" wrapText="1"/>
    </xf>
    <xf numFmtId="41" fontId="27" fillId="0" borderId="1" xfId="7" applyFont="1" applyBorder="1" applyAlignment="1">
      <alignment horizontal="left" vertical="top"/>
    </xf>
    <xf numFmtId="41" fontId="27" fillId="0" borderId="1" xfId="7" applyFont="1" applyBorder="1" applyAlignment="1">
      <alignment horizontal="left" vertical="top" wrapText="1" shrinkToFit="1"/>
    </xf>
    <xf numFmtId="0" fontId="22" fillId="0" borderId="36" xfId="0" applyFont="1" applyBorder="1">
      <alignment vertical="center"/>
    </xf>
    <xf numFmtId="177" fontId="22" fillId="4" borderId="95" xfId="6" applyNumberFormat="1" applyFont="1" applyFill="1" applyBorder="1" applyAlignment="1">
      <alignment horizontal="right" vertical="center" wrapText="1"/>
    </xf>
    <xf numFmtId="177" fontId="22" fillId="0" borderId="95" xfId="6" applyNumberFormat="1" applyFont="1" applyBorder="1" applyAlignment="1">
      <alignment horizontal="right" vertical="center" wrapText="1"/>
    </xf>
    <xf numFmtId="177" fontId="44" fillId="4" borderId="80" xfId="6" applyNumberFormat="1" applyFont="1" applyFill="1" applyBorder="1" applyAlignment="1">
      <alignment horizontal="right" vertical="center" wrapText="1"/>
    </xf>
    <xf numFmtId="177" fontId="44" fillId="0" borderId="96" xfId="9" applyNumberFormat="1" applyFont="1" applyBorder="1" applyAlignment="1">
      <alignment horizontal="right" vertical="center" wrapText="1"/>
    </xf>
    <xf numFmtId="177" fontId="44" fillId="0" borderId="97" xfId="9" applyNumberFormat="1" applyFont="1" applyBorder="1" applyAlignment="1">
      <alignment horizontal="right" vertical="center" wrapText="1"/>
    </xf>
    <xf numFmtId="177" fontId="44" fillId="4" borderId="98" xfId="9" applyNumberFormat="1" applyFont="1" applyFill="1" applyBorder="1" applyAlignment="1">
      <alignment horizontal="right" vertical="center" wrapText="1"/>
    </xf>
    <xf numFmtId="177" fontId="44" fillId="4" borderId="37" xfId="9" applyNumberFormat="1" applyFont="1" applyFill="1" applyBorder="1" applyAlignment="1">
      <alignment horizontal="right" vertical="center" wrapText="1"/>
    </xf>
    <xf numFmtId="0" fontId="41" fillId="0" borderId="35" xfId="6" applyFont="1" applyBorder="1" applyAlignment="1">
      <alignment vertical="top"/>
    </xf>
    <xf numFmtId="0" fontId="41" fillId="0" borderId="5" xfId="6" applyFont="1" applyBorder="1" applyAlignment="1">
      <alignment vertical="top"/>
    </xf>
    <xf numFmtId="0" fontId="10" fillId="0" borderId="0" xfId="6" applyAlignment="1">
      <alignment vertical="center"/>
    </xf>
    <xf numFmtId="0" fontId="10" fillId="0" borderId="18" xfId="6" applyBorder="1" applyAlignment="1">
      <alignment vertical="center"/>
    </xf>
    <xf numFmtId="41" fontId="27" fillId="0" borderId="38" xfId="7" applyFont="1" applyBorder="1" applyAlignment="1">
      <alignment horizontal="left" vertical="center" wrapText="1"/>
    </xf>
    <xf numFmtId="0" fontId="10" fillId="0" borderId="29" xfId="6" applyBorder="1" applyAlignment="1">
      <alignment vertical="center"/>
    </xf>
    <xf numFmtId="177" fontId="44" fillId="4" borderId="59" xfId="9" applyNumberFormat="1" applyFont="1" applyFill="1" applyBorder="1" applyAlignment="1">
      <alignment horizontal="right" vertical="center" wrapText="1"/>
    </xf>
    <xf numFmtId="179" fontId="22" fillId="0" borderId="1" xfId="1" applyNumberFormat="1" applyFont="1" applyFill="1" applyBorder="1" applyAlignment="1">
      <alignment vertical="center"/>
    </xf>
    <xf numFmtId="0" fontId="41" fillId="3" borderId="60" xfId="6" applyFont="1" applyFill="1" applyBorder="1" applyAlignment="1">
      <alignment horizontal="right" vertical="center"/>
    </xf>
    <xf numFmtId="0" fontId="22" fillId="3" borderId="20" xfId="0" applyFont="1" applyFill="1" applyBorder="1" applyAlignment="1">
      <alignment horizontal="center" vertical="center"/>
    </xf>
    <xf numFmtId="179" fontId="22" fillId="3" borderId="23" xfId="0" applyNumberFormat="1" applyFont="1" applyFill="1" applyBorder="1" applyAlignment="1">
      <alignment horizontal="center" vertical="center"/>
    </xf>
    <xf numFmtId="179" fontId="22" fillId="3" borderId="48" xfId="0" applyNumberFormat="1" applyFont="1" applyFill="1" applyBorder="1" applyAlignment="1">
      <alignment horizontal="center" vertical="center"/>
    </xf>
    <xf numFmtId="180" fontId="22" fillId="3" borderId="24" xfId="0" applyNumberFormat="1" applyFont="1" applyFill="1" applyBorder="1" applyAlignment="1">
      <alignment horizontal="center" vertical="center"/>
    </xf>
    <xf numFmtId="179" fontId="22" fillId="3" borderId="24" xfId="0" applyNumberFormat="1" applyFont="1" applyFill="1" applyBorder="1" applyAlignment="1">
      <alignment horizontal="center" vertical="center"/>
    </xf>
    <xf numFmtId="179" fontId="23" fillId="3" borderId="6" xfId="1" applyNumberFormat="1" applyFont="1" applyFill="1" applyBorder="1" applyAlignment="1">
      <alignment vertical="center"/>
    </xf>
    <xf numFmtId="179" fontId="22" fillId="3" borderId="1" xfId="0" applyNumberFormat="1" applyFont="1" applyFill="1" applyBorder="1" applyAlignment="1">
      <alignment vertical="center"/>
    </xf>
    <xf numFmtId="179" fontId="22" fillId="0" borderId="6" xfId="1" applyNumberFormat="1" applyFont="1" applyFill="1" applyBorder="1" applyAlignment="1">
      <alignment vertical="center"/>
    </xf>
    <xf numFmtId="0" fontId="10" fillId="0" borderId="6" xfId="6" applyBorder="1">
      <alignment vertical="center"/>
    </xf>
    <xf numFmtId="41" fontId="23" fillId="0" borderId="64" xfId="1" applyFont="1" applyFill="1" applyBorder="1" applyAlignment="1">
      <alignment vertical="center"/>
    </xf>
    <xf numFmtId="41" fontId="23" fillId="0" borderId="11" xfId="1" applyFont="1" applyFill="1" applyBorder="1" applyAlignment="1">
      <alignment vertical="center"/>
    </xf>
    <xf numFmtId="41" fontId="22" fillId="0" borderId="11" xfId="1" applyFont="1" applyFill="1" applyBorder="1" applyAlignment="1">
      <alignment vertical="center"/>
    </xf>
    <xf numFmtId="41" fontId="22" fillId="0" borderId="44" xfId="1" applyFont="1" applyFill="1" applyBorder="1" applyAlignment="1">
      <alignment vertical="center"/>
    </xf>
    <xf numFmtId="41" fontId="22" fillId="0" borderId="65" xfId="1" applyFont="1" applyFill="1" applyBorder="1" applyAlignment="1">
      <alignment vertical="center"/>
    </xf>
    <xf numFmtId="41" fontId="22" fillId="0" borderId="3" xfId="1" applyFont="1" applyFill="1" applyBorder="1" applyAlignment="1">
      <alignment vertical="center"/>
    </xf>
    <xf numFmtId="9" fontId="41" fillId="0" borderId="103" xfId="8" applyFont="1" applyFill="1" applyBorder="1">
      <alignment vertical="center"/>
    </xf>
    <xf numFmtId="9" fontId="41" fillId="0" borderId="102" xfId="8" applyFont="1" applyFill="1" applyBorder="1">
      <alignment vertical="center"/>
    </xf>
    <xf numFmtId="9" fontId="23" fillId="0" borderId="27" xfId="8" applyFont="1" applyFill="1" applyBorder="1">
      <alignment vertical="center"/>
    </xf>
    <xf numFmtId="0" fontId="10" fillId="0" borderId="2" xfId="6" applyBorder="1">
      <alignment vertical="center"/>
    </xf>
    <xf numFmtId="0" fontId="22" fillId="0" borderId="6" xfId="0" applyNumberFormat="1" applyFont="1" applyFill="1" applyBorder="1" applyAlignment="1">
      <alignment horizontal="center" vertical="center" wrapText="1"/>
    </xf>
    <xf numFmtId="0" fontId="23" fillId="0" borderId="31" xfId="0" applyNumberFormat="1" applyFont="1" applyFill="1" applyBorder="1" applyAlignment="1">
      <alignment vertical="center"/>
    </xf>
    <xf numFmtId="0" fontId="22" fillId="0" borderId="6" xfId="0" applyNumberFormat="1" applyFont="1" applyFill="1" applyBorder="1" applyAlignment="1">
      <alignment vertical="center" wrapText="1"/>
    </xf>
    <xf numFmtId="41" fontId="22" fillId="0" borderId="0" xfId="1" applyFont="1">
      <alignment vertical="center"/>
    </xf>
    <xf numFmtId="41" fontId="23" fillId="0" borderId="29" xfId="7" applyFont="1" applyFill="1" applyBorder="1">
      <alignment vertical="center"/>
    </xf>
    <xf numFmtId="41" fontId="23" fillId="0" borderId="104" xfId="7" applyFont="1" applyFill="1" applyBorder="1">
      <alignment vertical="center"/>
    </xf>
    <xf numFmtId="0" fontId="22" fillId="0" borderId="101" xfId="0" applyNumberFormat="1" applyFont="1" applyFill="1" applyBorder="1" applyAlignment="1">
      <alignment vertical="center"/>
    </xf>
    <xf numFmtId="179" fontId="22" fillId="0" borderId="101" xfId="0" applyNumberFormat="1" applyFont="1" applyFill="1" applyBorder="1" applyAlignment="1">
      <alignment vertical="center"/>
    </xf>
    <xf numFmtId="0" fontId="27" fillId="0" borderId="0" xfId="0" applyNumberFormat="1" applyFont="1" applyFill="1" applyBorder="1" applyAlignment="1">
      <alignment vertical="center"/>
    </xf>
    <xf numFmtId="41" fontId="27" fillId="0" borderId="65" xfId="1" applyFont="1" applyFill="1" applyBorder="1" applyAlignment="1">
      <alignment vertical="center"/>
    </xf>
    <xf numFmtId="0" fontId="27" fillId="0" borderId="16" xfId="0" applyNumberFormat="1" applyFont="1" applyFill="1" applyBorder="1" applyAlignment="1">
      <alignment vertical="center"/>
    </xf>
    <xf numFmtId="41" fontId="27" fillId="0" borderId="3" xfId="1" applyFont="1" applyFill="1" applyBorder="1" applyAlignment="1">
      <alignment vertical="center"/>
    </xf>
    <xf numFmtId="41" fontId="22" fillId="0" borderId="0" xfId="1" applyFont="1" applyFill="1" applyBorder="1" applyAlignment="1">
      <alignment horizontal="left" vertical="center" wrapText="1"/>
    </xf>
    <xf numFmtId="41" fontId="22" fillId="0" borderId="0" xfId="1" applyFont="1" applyFill="1" applyBorder="1" applyAlignment="1">
      <alignment horizontal="left" vertical="center"/>
    </xf>
    <xf numFmtId="0" fontId="0" fillId="0" borderId="12" xfId="0" applyFont="1" applyFill="1" applyBorder="1">
      <alignment vertical="center"/>
    </xf>
    <xf numFmtId="9" fontId="23" fillId="0" borderId="15" xfId="8" applyFont="1" applyFill="1" applyBorder="1">
      <alignment vertical="center"/>
    </xf>
    <xf numFmtId="41" fontId="23" fillId="0" borderId="67" xfId="7" applyFont="1" applyFill="1" applyBorder="1">
      <alignment vertical="center"/>
    </xf>
    <xf numFmtId="41" fontId="22" fillId="0" borderId="33" xfId="1" applyFont="1" applyFill="1" applyBorder="1" applyAlignment="1">
      <alignment horizontal="left" vertical="center"/>
    </xf>
    <xf numFmtId="41" fontId="22" fillId="0" borderId="16" xfId="1" applyFont="1" applyFill="1" applyBorder="1" applyAlignment="1">
      <alignment horizontal="left" vertical="center"/>
    </xf>
    <xf numFmtId="41" fontId="22" fillId="0" borderId="31" xfId="1" applyFont="1" applyFill="1" applyBorder="1" applyAlignment="1">
      <alignment horizontal="left" vertical="center"/>
    </xf>
    <xf numFmtId="41" fontId="22" fillId="0" borderId="33" xfId="1" applyFont="1" applyFill="1" applyBorder="1" applyAlignment="1">
      <alignment horizontal="left" vertical="center" wrapText="1"/>
    </xf>
    <xf numFmtId="41" fontId="22" fillId="0" borderId="16" xfId="1" applyFont="1" applyFill="1" applyBorder="1" applyAlignment="1">
      <alignment horizontal="left" vertical="center" wrapText="1"/>
    </xf>
    <xf numFmtId="41" fontId="23" fillId="0" borderId="31" xfId="1" applyFont="1" applyFill="1" applyBorder="1" applyAlignment="1">
      <alignment horizontal="left" vertical="center"/>
    </xf>
    <xf numFmtId="0" fontId="10" fillId="0" borderId="66" xfId="6" applyBorder="1">
      <alignment vertical="center"/>
    </xf>
    <xf numFmtId="0" fontId="10" fillId="0" borderId="4" xfId="6" applyBorder="1">
      <alignment vertical="center"/>
    </xf>
    <xf numFmtId="9" fontId="23" fillId="0" borderId="66" xfId="8" applyFont="1" applyFill="1" applyBorder="1">
      <alignment vertical="center"/>
    </xf>
    <xf numFmtId="0" fontId="10" fillId="0" borderId="15" xfId="6" applyBorder="1">
      <alignment vertical="center"/>
    </xf>
    <xf numFmtId="9" fontId="23" fillId="0" borderId="15" xfId="8" applyNumberFormat="1" applyFont="1" applyFill="1" applyBorder="1">
      <alignment vertical="center"/>
    </xf>
    <xf numFmtId="179" fontId="23" fillId="3" borderId="8" xfId="1" applyNumberFormat="1" applyFont="1" applyFill="1" applyBorder="1" applyAlignment="1">
      <alignment vertical="center"/>
    </xf>
    <xf numFmtId="179" fontId="23" fillId="3" borderId="38" xfId="1" applyNumberFormat="1" applyFont="1" applyFill="1" applyBorder="1" applyAlignment="1">
      <alignment vertical="center"/>
    </xf>
    <xf numFmtId="9" fontId="23" fillId="0" borderId="30" xfId="8" applyNumberFormat="1" applyFont="1" applyFill="1" applyBorder="1">
      <alignment vertical="center"/>
    </xf>
    <xf numFmtId="9" fontId="23" fillId="0" borderId="66" xfId="8" applyNumberFormat="1" applyFont="1" applyFill="1" applyBorder="1">
      <alignment vertical="center"/>
    </xf>
    <xf numFmtId="0" fontId="22" fillId="0" borderId="27" xfId="0" applyFont="1" applyFill="1" applyBorder="1" applyAlignment="1">
      <alignment horizontal="left" vertical="center"/>
    </xf>
    <xf numFmtId="0" fontId="22" fillId="0" borderId="36" xfId="0" applyFont="1" applyFill="1" applyBorder="1" applyAlignment="1">
      <alignment horizontal="left" vertical="center"/>
    </xf>
    <xf numFmtId="0" fontId="22" fillId="0" borderId="44" xfId="0" applyNumberFormat="1" applyFont="1" applyFill="1" applyBorder="1" applyAlignment="1">
      <alignment vertical="center"/>
    </xf>
    <xf numFmtId="41" fontId="22" fillId="0" borderId="0" xfId="2" applyFont="1" applyFill="1" applyBorder="1" applyAlignment="1">
      <alignment horizontal="left" vertical="center"/>
    </xf>
    <xf numFmtId="41" fontId="22" fillId="0" borderId="65" xfId="2" applyFont="1" applyFill="1" applyBorder="1" applyAlignment="1">
      <alignment vertical="center"/>
    </xf>
    <xf numFmtId="41" fontId="22" fillId="0" borderId="0" xfId="2" applyFont="1" applyFill="1" applyBorder="1" applyAlignment="1">
      <alignment vertical="center"/>
    </xf>
    <xf numFmtId="41" fontId="22" fillId="0" borderId="12" xfId="2" applyFont="1" applyFill="1" applyBorder="1" applyAlignment="1">
      <alignment vertical="center"/>
    </xf>
    <xf numFmtId="0" fontId="24" fillId="0" borderId="16" xfId="2" applyNumberFormat="1" applyFont="1" applyFill="1" applyBorder="1" applyAlignment="1">
      <alignment horizontal="center" vertical="center"/>
    </xf>
    <xf numFmtId="41" fontId="22" fillId="0" borderId="3" xfId="2" applyFont="1" applyFill="1" applyBorder="1" applyAlignment="1">
      <alignment vertical="center"/>
    </xf>
    <xf numFmtId="0" fontId="24" fillId="0" borderId="0" xfId="2" applyNumberFormat="1" applyFont="1" applyFill="1" applyBorder="1" applyAlignment="1">
      <alignment horizontal="center" vertical="center"/>
    </xf>
    <xf numFmtId="0" fontId="10" fillId="0" borderId="26" xfId="6" applyBorder="1">
      <alignment vertical="center"/>
    </xf>
    <xf numFmtId="179" fontId="22" fillId="0" borderId="69" xfId="0" applyNumberFormat="1" applyFont="1" applyFill="1" applyBorder="1" applyAlignment="1">
      <alignment vertical="center"/>
    </xf>
    <xf numFmtId="9" fontId="23" fillId="0" borderId="30" xfId="10" applyNumberFormat="1" applyFont="1" applyFill="1" applyBorder="1">
      <alignment vertical="center"/>
    </xf>
    <xf numFmtId="179" fontId="22" fillId="0" borderId="6" xfId="2" applyNumberFormat="1" applyFont="1" applyFill="1" applyBorder="1" applyAlignment="1">
      <alignment vertical="center"/>
    </xf>
    <xf numFmtId="0" fontId="22" fillId="0" borderId="66" xfId="6" applyFont="1" applyBorder="1">
      <alignment vertical="center"/>
    </xf>
    <xf numFmtId="0" fontId="44" fillId="4" borderId="6" xfId="6" applyFont="1" applyFill="1" applyBorder="1" applyAlignment="1">
      <alignment horizontal="left" vertical="center" wrapText="1"/>
    </xf>
    <xf numFmtId="0" fontId="44" fillId="4" borderId="69" xfId="6" applyFont="1" applyFill="1" applyBorder="1" applyAlignment="1">
      <alignment horizontal="left" vertical="center" wrapText="1"/>
    </xf>
    <xf numFmtId="0" fontId="22" fillId="4" borderId="79" xfId="6" applyFont="1" applyFill="1" applyBorder="1" applyAlignment="1">
      <alignment horizontal="left" vertical="center" wrapText="1"/>
    </xf>
    <xf numFmtId="179" fontId="22" fillId="0" borderId="6" xfId="3" applyNumberFormat="1" applyFont="1" applyFill="1" applyBorder="1" applyAlignment="1">
      <alignment vertical="center"/>
    </xf>
    <xf numFmtId="0" fontId="54" fillId="0" borderId="66" xfId="6" applyFont="1" applyBorder="1">
      <alignment vertical="center"/>
    </xf>
    <xf numFmtId="41" fontId="22" fillId="0" borderId="0" xfId="2" applyFont="1" applyFill="1" applyBorder="1" applyAlignment="1">
      <alignment horizontal="left" vertical="center" wrapText="1"/>
    </xf>
    <xf numFmtId="179" fontId="22" fillId="2" borderId="10" xfId="3" applyNumberFormat="1" applyFont="1" applyFill="1" applyBorder="1" applyAlignment="1">
      <alignment vertical="center"/>
    </xf>
    <xf numFmtId="179" fontId="22" fillId="3" borderId="10" xfId="3" applyNumberFormat="1" applyFont="1" applyFill="1" applyBorder="1" applyAlignment="1">
      <alignment vertical="center"/>
    </xf>
    <xf numFmtId="179" fontId="22" fillId="0" borderId="2" xfId="3" applyNumberFormat="1" applyFont="1" applyFill="1" applyBorder="1" applyAlignment="1">
      <alignment vertical="center"/>
    </xf>
    <xf numFmtId="0" fontId="11" fillId="0" borderId="66" xfId="3" applyFont="1" applyFill="1" applyBorder="1">
      <alignment vertical="center"/>
    </xf>
    <xf numFmtId="9" fontId="23" fillId="0" borderId="4" xfId="8" applyNumberFormat="1" applyFont="1" applyFill="1" applyBorder="1">
      <alignment vertical="center"/>
    </xf>
    <xf numFmtId="0" fontId="24" fillId="0" borderId="31" xfId="2" applyNumberFormat="1" applyFont="1" applyFill="1" applyBorder="1" applyAlignment="1">
      <alignment horizontal="center" vertical="center"/>
    </xf>
    <xf numFmtId="0" fontId="44" fillId="4" borderId="112" xfId="6" applyFont="1" applyFill="1" applyBorder="1" applyAlignment="1">
      <alignment horizontal="left" vertical="center" wrapText="1"/>
    </xf>
    <xf numFmtId="41" fontId="22" fillId="0" borderId="41" xfId="2" applyFont="1" applyFill="1" applyBorder="1" applyAlignment="1">
      <alignment horizontal="left" vertical="center"/>
    </xf>
    <xf numFmtId="0" fontId="0" fillId="0" borderId="10" xfId="0" applyFont="1" applyFill="1" applyBorder="1">
      <alignment vertical="center"/>
    </xf>
    <xf numFmtId="179" fontId="22" fillId="2" borderId="10" xfId="1" applyNumberFormat="1" applyFont="1" applyFill="1" applyBorder="1" applyAlignment="1">
      <alignment vertical="center"/>
    </xf>
    <xf numFmtId="179" fontId="22" fillId="3" borderId="10" xfId="1" applyNumberFormat="1" applyFont="1" applyFill="1" applyBorder="1" applyAlignment="1">
      <alignment vertical="center"/>
    </xf>
    <xf numFmtId="179" fontId="22" fillId="0" borderId="2" xfId="1" applyNumberFormat="1" applyFont="1" applyFill="1" applyBorder="1" applyAlignment="1">
      <alignment vertical="center"/>
    </xf>
    <xf numFmtId="179" fontId="22" fillId="2" borderId="16" xfId="0" applyNumberFormat="1" applyFont="1" applyFill="1" applyBorder="1" applyAlignment="1">
      <alignment vertical="center"/>
    </xf>
    <xf numFmtId="0" fontId="22" fillId="0" borderId="34" xfId="0" applyNumberFormat="1" applyFont="1" applyFill="1" applyBorder="1" applyAlignment="1">
      <alignment vertical="center" wrapText="1"/>
    </xf>
    <xf numFmtId="9" fontId="23" fillId="0" borderId="17" xfId="8" applyNumberFormat="1" applyFont="1" applyFill="1" applyBorder="1">
      <alignment vertical="center"/>
    </xf>
    <xf numFmtId="0" fontId="22" fillId="0" borderId="16" xfId="2" applyNumberFormat="1" applyFont="1" applyFill="1" applyBorder="1" applyAlignment="1">
      <alignment horizontal="left" vertical="center" wrapText="1"/>
    </xf>
    <xf numFmtId="0" fontId="10" fillId="0" borderId="30" xfId="6" applyBorder="1">
      <alignment vertical="center"/>
    </xf>
    <xf numFmtId="179" fontId="22" fillId="0" borderId="1" xfId="3" applyNumberFormat="1" applyFont="1" applyFill="1" applyBorder="1" applyAlignment="1">
      <alignment vertical="center"/>
    </xf>
    <xf numFmtId="0" fontId="0" fillId="0" borderId="6" xfId="0" applyBorder="1">
      <alignment vertical="center"/>
    </xf>
    <xf numFmtId="0" fontId="22" fillId="0" borderId="65" xfId="0" applyFont="1" applyBorder="1">
      <alignment vertical="center"/>
    </xf>
    <xf numFmtId="0" fontId="22" fillId="0" borderId="6" xfId="0" applyFont="1" applyBorder="1">
      <alignment vertical="center"/>
    </xf>
    <xf numFmtId="0" fontId="22" fillId="0" borderId="86" xfId="0" applyFont="1" applyBorder="1">
      <alignment vertical="center"/>
    </xf>
    <xf numFmtId="0" fontId="22" fillId="0" borderId="2" xfId="0" applyFont="1" applyBorder="1">
      <alignment vertical="center"/>
    </xf>
    <xf numFmtId="0" fontId="22" fillId="0" borderId="3" xfId="0" applyFont="1" applyBorder="1">
      <alignment vertical="center"/>
    </xf>
    <xf numFmtId="0" fontId="0" fillId="0" borderId="66" xfId="0" applyBorder="1">
      <alignment vertical="center"/>
    </xf>
    <xf numFmtId="0" fontId="22" fillId="0" borderId="66" xfId="0" applyFont="1" applyBorder="1">
      <alignment vertical="center"/>
    </xf>
    <xf numFmtId="0" fontId="0" fillId="0" borderId="4" xfId="0" applyBorder="1">
      <alignment vertical="center"/>
    </xf>
    <xf numFmtId="49" fontId="22" fillId="5" borderId="1" xfId="6" applyNumberFormat="1" applyFont="1" applyFill="1" applyBorder="1" applyAlignment="1">
      <alignment horizontal="left" vertical="center" wrapText="1"/>
    </xf>
    <xf numFmtId="179" fontId="22" fillId="2" borderId="17" xfId="3" applyNumberFormat="1" applyFont="1" applyFill="1" applyBorder="1" applyAlignment="1">
      <alignment vertical="center"/>
    </xf>
    <xf numFmtId="179" fontId="22" fillId="3" borderId="17" xfId="3" applyNumberFormat="1" applyFont="1" applyFill="1" applyBorder="1" applyAlignment="1">
      <alignment vertical="center"/>
    </xf>
    <xf numFmtId="0" fontId="22" fillId="0" borderId="9" xfId="0" applyFont="1" applyBorder="1">
      <alignment vertical="center"/>
    </xf>
    <xf numFmtId="9" fontId="23" fillId="0" borderId="4" xfId="10" applyNumberFormat="1" applyFont="1" applyFill="1" applyBorder="1">
      <alignment vertical="center"/>
    </xf>
    <xf numFmtId="0" fontId="22" fillId="0" borderId="115" xfId="0" applyFont="1" applyBorder="1">
      <alignment vertical="center"/>
    </xf>
    <xf numFmtId="0" fontId="22" fillId="0" borderId="4" xfId="0" applyFont="1" applyBorder="1">
      <alignment vertical="center"/>
    </xf>
    <xf numFmtId="0" fontId="22" fillId="0" borderId="5" xfId="0" applyNumberFormat="1" applyFont="1" applyFill="1" applyBorder="1" applyAlignment="1">
      <alignment vertical="center"/>
    </xf>
    <xf numFmtId="0" fontId="22" fillId="0" borderId="3" xfId="0" applyNumberFormat="1" applyFont="1" applyFill="1" applyBorder="1" applyAlignment="1">
      <alignment vertical="center"/>
    </xf>
    <xf numFmtId="0" fontId="0" fillId="0" borderId="0" xfId="0" applyFont="1" applyBorder="1">
      <alignment vertical="center"/>
    </xf>
    <xf numFmtId="0" fontId="44" fillId="4" borderId="1" xfId="6" applyFont="1" applyFill="1" applyBorder="1" applyAlignment="1">
      <alignment vertical="center" wrapText="1"/>
    </xf>
    <xf numFmtId="9" fontId="23" fillId="0" borderId="17" xfId="10" applyNumberFormat="1" applyFont="1" applyFill="1" applyBorder="1">
      <alignment vertical="center"/>
    </xf>
    <xf numFmtId="0" fontId="22" fillId="0" borderId="31" xfId="3" applyNumberFormat="1" applyFont="1" applyFill="1" applyBorder="1" applyAlignment="1">
      <alignment vertical="center"/>
    </xf>
    <xf numFmtId="0" fontId="22" fillId="0" borderId="65" xfId="0" applyNumberFormat="1" applyFont="1" applyFill="1" applyBorder="1" applyAlignment="1">
      <alignment vertical="center"/>
    </xf>
    <xf numFmtId="179" fontId="22" fillId="0" borderId="66" xfId="0" applyNumberFormat="1" applyFont="1" applyFill="1" applyBorder="1" applyAlignment="1">
      <alignment vertical="center"/>
    </xf>
    <xf numFmtId="0" fontId="22" fillId="0" borderId="12" xfId="0" applyFont="1" applyBorder="1">
      <alignment vertical="center"/>
    </xf>
    <xf numFmtId="179" fontId="22" fillId="2" borderId="0" xfId="0" applyNumberFormat="1" applyFont="1" applyFill="1" applyBorder="1" applyAlignment="1">
      <alignment vertical="center"/>
    </xf>
    <xf numFmtId="41" fontId="27" fillId="0" borderId="116" xfId="7" applyFont="1" applyBorder="1" applyAlignment="1">
      <alignment horizontal="left" vertical="center"/>
    </xf>
    <xf numFmtId="41" fontId="22" fillId="0" borderId="105" xfId="1" applyFont="1" applyFill="1" applyBorder="1" applyAlignment="1">
      <alignment horizontal="left" vertical="center"/>
    </xf>
    <xf numFmtId="0" fontId="10" fillId="0" borderId="0" xfId="6" applyBorder="1" applyAlignment="1">
      <alignment vertical="center"/>
    </xf>
    <xf numFmtId="9" fontId="27" fillId="0" borderId="10" xfId="8" applyFont="1" applyFill="1" applyBorder="1">
      <alignment vertical="center"/>
    </xf>
    <xf numFmtId="41" fontId="22" fillId="0" borderId="45" xfId="1" applyFont="1" applyFill="1" applyBorder="1" applyAlignment="1">
      <alignment horizontal="left" vertical="center"/>
    </xf>
    <xf numFmtId="0" fontId="24" fillId="0" borderId="31" xfId="1" applyNumberFormat="1" applyFont="1" applyFill="1" applyBorder="1" applyAlignment="1">
      <alignment horizontal="left" vertical="center"/>
    </xf>
    <xf numFmtId="9" fontId="23" fillId="0" borderId="66" xfId="10" applyNumberFormat="1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22" fillId="0" borderId="32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179" fontId="22" fillId="2" borderId="1" xfId="0" applyNumberFormat="1" applyFont="1" applyFill="1" applyBorder="1" applyAlignment="1">
      <alignment horizontal="right" vertical="center"/>
    </xf>
    <xf numFmtId="179" fontId="22" fillId="3" borderId="1" xfId="0" applyNumberFormat="1" applyFont="1" applyFill="1" applyBorder="1" applyAlignment="1">
      <alignment horizontal="right" vertical="center"/>
    </xf>
    <xf numFmtId="179" fontId="22" fillId="3" borderId="17" xfId="0" applyNumberFormat="1" applyFont="1" applyFill="1" applyBorder="1" applyAlignment="1">
      <alignment horizontal="right" vertical="center"/>
    </xf>
    <xf numFmtId="177" fontId="44" fillId="4" borderId="0" xfId="9" applyNumberFormat="1" applyFont="1" applyFill="1" applyBorder="1" applyAlignment="1">
      <alignment horizontal="right" vertical="center" wrapText="1"/>
    </xf>
    <xf numFmtId="0" fontId="0" fillId="0" borderId="0" xfId="0" applyFont="1" applyFill="1" applyBorder="1">
      <alignment vertical="center"/>
    </xf>
    <xf numFmtId="0" fontId="18" fillId="0" borderId="0" xfId="0" applyFont="1" applyFill="1" applyBorder="1">
      <alignment vertical="center"/>
    </xf>
    <xf numFmtId="179" fontId="23" fillId="3" borderId="26" xfId="0" applyNumberFormat="1" applyFont="1" applyFill="1" applyBorder="1" applyAlignment="1">
      <alignment vertical="center"/>
    </xf>
    <xf numFmtId="41" fontId="27" fillId="0" borderId="113" xfId="7" applyFont="1" applyBorder="1" applyAlignment="1">
      <alignment horizontal="left" vertical="center" wrapText="1"/>
    </xf>
    <xf numFmtId="176" fontId="27" fillId="4" borderId="119" xfId="0" applyNumberFormat="1" applyFont="1" applyFill="1" applyBorder="1">
      <alignment vertical="center"/>
    </xf>
    <xf numFmtId="0" fontId="0" fillId="0" borderId="1" xfId="0" applyFont="1" applyFill="1" applyBorder="1">
      <alignment vertical="center"/>
    </xf>
    <xf numFmtId="9" fontId="23" fillId="3" borderId="21" xfId="8" applyFont="1" applyFill="1" applyBorder="1">
      <alignment vertical="center"/>
    </xf>
    <xf numFmtId="41" fontId="41" fillId="0" borderId="35" xfId="7" applyFont="1" applyBorder="1" applyAlignment="1">
      <alignment vertical="top"/>
    </xf>
    <xf numFmtId="41" fontId="41" fillId="0" borderId="5" xfId="7" applyFont="1" applyBorder="1" applyAlignment="1">
      <alignment vertical="top"/>
    </xf>
    <xf numFmtId="41" fontId="41" fillId="0" borderId="32" xfId="7" applyFont="1" applyBorder="1" applyAlignment="1">
      <alignment vertical="top"/>
    </xf>
    <xf numFmtId="41" fontId="23" fillId="3" borderId="29" xfId="7" applyFont="1" applyFill="1" applyBorder="1">
      <alignment vertical="center"/>
    </xf>
    <xf numFmtId="9" fontId="23" fillId="3" borderId="36" xfId="8" applyFont="1" applyFill="1" applyBorder="1">
      <alignment vertical="center"/>
    </xf>
    <xf numFmtId="0" fontId="22" fillId="3" borderId="17" xfId="0" applyNumberFormat="1" applyFont="1" applyFill="1" applyBorder="1" applyAlignment="1">
      <alignment vertical="center"/>
    </xf>
    <xf numFmtId="0" fontId="22" fillId="3" borderId="11" xfId="0" applyNumberFormat="1" applyFont="1" applyFill="1" applyBorder="1" applyAlignment="1">
      <alignment vertical="center"/>
    </xf>
    <xf numFmtId="41" fontId="23" fillId="3" borderId="104" xfId="7" applyFont="1" applyFill="1" applyBorder="1">
      <alignment vertical="center"/>
    </xf>
    <xf numFmtId="9" fontId="23" fillId="3" borderId="66" xfId="8" applyFont="1" applyFill="1" applyBorder="1">
      <alignment vertical="center"/>
    </xf>
    <xf numFmtId="179" fontId="23" fillId="3" borderId="1" xfId="1" applyNumberFormat="1" applyFont="1" applyFill="1" applyBorder="1" applyAlignment="1">
      <alignment vertical="center"/>
    </xf>
    <xf numFmtId="9" fontId="23" fillId="3" borderId="30" xfId="8" applyFont="1" applyFill="1" applyBorder="1">
      <alignment vertical="center"/>
    </xf>
    <xf numFmtId="0" fontId="23" fillId="3" borderId="46" xfId="0" applyNumberFormat="1" applyFont="1" applyFill="1" applyBorder="1" applyAlignment="1">
      <alignment vertical="center"/>
    </xf>
    <xf numFmtId="0" fontId="23" fillId="3" borderId="1" xfId="0" applyNumberFormat="1" applyFont="1" applyFill="1" applyBorder="1" applyAlignment="1">
      <alignment vertical="center" wrapText="1"/>
    </xf>
    <xf numFmtId="179" fontId="23" fillId="3" borderId="2" xfId="0" applyNumberFormat="1" applyFont="1" applyFill="1" applyBorder="1" applyAlignment="1">
      <alignment vertical="center"/>
    </xf>
    <xf numFmtId="9" fontId="23" fillId="3" borderId="4" xfId="10" applyNumberFormat="1" applyFont="1" applyFill="1" applyBorder="1">
      <alignment vertical="center"/>
    </xf>
    <xf numFmtId="179" fontId="23" fillId="3" borderId="6" xfId="0" applyNumberFormat="1" applyFont="1" applyFill="1" applyBorder="1" applyAlignment="1">
      <alignment vertical="center"/>
    </xf>
    <xf numFmtId="0" fontId="11" fillId="0" borderId="0" xfId="11">
      <alignment vertical="center"/>
    </xf>
    <xf numFmtId="0" fontId="11" fillId="0" borderId="0" xfId="11" applyAlignment="1">
      <alignment horizontal="center" vertical="center"/>
    </xf>
    <xf numFmtId="0" fontId="55" fillId="0" borderId="0" xfId="11" applyFont="1">
      <alignment vertical="center"/>
    </xf>
    <xf numFmtId="0" fontId="55" fillId="0" borderId="0" xfId="11" applyFont="1" applyAlignment="1">
      <alignment horizontal="center" vertical="center"/>
    </xf>
    <xf numFmtId="0" fontId="56" fillId="0" borderId="0" xfId="11" applyFont="1">
      <alignment vertical="center"/>
    </xf>
    <xf numFmtId="0" fontId="57" fillId="0" borderId="0" xfId="11" applyFont="1">
      <alignment vertical="center"/>
    </xf>
    <xf numFmtId="179" fontId="9" fillId="0" borderId="2" xfId="7" applyNumberFormat="1" applyFont="1" applyBorder="1">
      <alignment vertical="center"/>
    </xf>
    <xf numFmtId="179" fontId="41" fillId="3" borderId="2" xfId="7" applyNumberFormat="1" applyFont="1" applyFill="1" applyBorder="1">
      <alignment vertical="center"/>
    </xf>
    <xf numFmtId="179" fontId="23" fillId="3" borderId="2" xfId="7" applyNumberFormat="1" applyFont="1" applyFill="1" applyBorder="1">
      <alignment vertical="center"/>
    </xf>
    <xf numFmtId="179" fontId="45" fillId="3" borderId="2" xfId="6" applyNumberFormat="1" applyFont="1" applyFill="1" applyBorder="1" applyAlignment="1">
      <alignment vertical="center" wrapText="1"/>
    </xf>
    <xf numFmtId="179" fontId="44" fillId="4" borderId="76" xfId="6" applyNumberFormat="1" applyFont="1" applyFill="1" applyBorder="1" applyAlignment="1">
      <alignment horizontal="right" vertical="center" wrapText="1"/>
    </xf>
    <xf numFmtId="179" fontId="44" fillId="0" borderId="78" xfId="9" applyNumberFormat="1" applyFont="1" applyBorder="1" applyAlignment="1">
      <alignment horizontal="right" vertical="center" wrapText="1"/>
    </xf>
    <xf numFmtId="179" fontId="44" fillId="4" borderId="79" xfId="9" applyNumberFormat="1" applyFont="1" applyFill="1" applyBorder="1" applyAlignment="1">
      <alignment horizontal="right" vertical="center" wrapText="1"/>
    </xf>
    <xf numFmtId="179" fontId="44" fillId="4" borderId="1" xfId="9" applyNumberFormat="1" applyFont="1" applyFill="1" applyBorder="1" applyAlignment="1">
      <alignment horizontal="right" vertical="center" wrapText="1"/>
    </xf>
    <xf numFmtId="179" fontId="44" fillId="4" borderId="11" xfId="9" applyNumberFormat="1" applyFont="1" applyFill="1" applyBorder="1" applyAlignment="1">
      <alignment horizontal="right" vertical="center" wrapText="1"/>
    </xf>
    <xf numFmtId="179" fontId="10" fillId="0" borderId="38" xfId="6" applyNumberFormat="1" applyBorder="1">
      <alignment vertical="center"/>
    </xf>
    <xf numFmtId="179" fontId="45" fillId="3" borderId="76" xfId="6" applyNumberFormat="1" applyFont="1" applyFill="1" applyBorder="1" applyAlignment="1">
      <alignment horizontal="right" vertical="center" wrapText="1"/>
    </xf>
    <xf numFmtId="179" fontId="22" fillId="0" borderId="76" xfId="6" applyNumberFormat="1" applyFont="1" applyBorder="1" applyAlignment="1">
      <alignment horizontal="right" vertical="center" wrapText="1"/>
    </xf>
    <xf numFmtId="179" fontId="22" fillId="4" borderId="76" xfId="6" applyNumberFormat="1" applyFont="1" applyFill="1" applyBorder="1" applyAlignment="1">
      <alignment horizontal="right" vertical="center" wrapText="1"/>
    </xf>
    <xf numFmtId="179" fontId="41" fillId="3" borderId="1" xfId="7" applyNumberFormat="1" applyFont="1" applyFill="1" applyBorder="1" applyAlignment="1">
      <alignment vertical="center"/>
    </xf>
    <xf numFmtId="179" fontId="27" fillId="3" borderId="2" xfId="7" applyNumberFormat="1" applyFont="1" applyFill="1" applyBorder="1">
      <alignment vertical="center"/>
    </xf>
    <xf numFmtId="179" fontId="27" fillId="0" borderId="2" xfId="7" applyNumberFormat="1" applyFont="1" applyFill="1" applyBorder="1">
      <alignment vertical="center"/>
    </xf>
    <xf numFmtId="179" fontId="41" fillId="3" borderId="1" xfId="7" applyNumberFormat="1" applyFont="1" applyFill="1" applyBorder="1">
      <alignment vertical="center"/>
    </xf>
    <xf numFmtId="179" fontId="27" fillId="0" borderId="1" xfId="7" applyNumberFormat="1" applyFont="1" applyBorder="1">
      <alignment vertical="center"/>
    </xf>
    <xf numFmtId="179" fontId="27" fillId="0" borderId="1" xfId="7" applyNumberFormat="1" applyFont="1" applyBorder="1" applyAlignment="1">
      <alignment horizontal="right" vertical="center"/>
    </xf>
    <xf numFmtId="179" fontId="41" fillId="3" borderId="1" xfId="7" applyNumberFormat="1" applyFont="1" applyFill="1" applyBorder="1" applyAlignment="1">
      <alignment horizontal="right" vertical="center"/>
    </xf>
    <xf numFmtId="179" fontId="44" fillId="4" borderId="1" xfId="6" applyNumberFormat="1" applyFont="1" applyFill="1" applyBorder="1" applyAlignment="1">
      <alignment horizontal="right" vertical="center" wrapText="1"/>
    </xf>
    <xf numFmtId="179" fontId="27" fillId="0" borderId="2" xfId="7" applyNumberFormat="1" applyFont="1" applyBorder="1">
      <alignment vertical="center"/>
    </xf>
    <xf numFmtId="179" fontId="44" fillId="4" borderId="86" xfId="6" applyNumberFormat="1" applyFont="1" applyFill="1" applyBorder="1" applyAlignment="1">
      <alignment horizontal="right" vertical="center" wrapText="1"/>
    </xf>
    <xf numFmtId="179" fontId="44" fillId="0" borderId="1" xfId="6" applyNumberFormat="1" applyFont="1" applyFill="1" applyBorder="1" applyAlignment="1">
      <alignment horizontal="right" vertical="center" wrapText="1"/>
    </xf>
    <xf numFmtId="179" fontId="27" fillId="0" borderId="38" xfId="7" applyNumberFormat="1" applyFont="1" applyBorder="1">
      <alignment vertical="center"/>
    </xf>
    <xf numFmtId="179" fontId="23" fillId="3" borderId="6" xfId="7" applyNumberFormat="1" applyFont="1" applyFill="1" applyBorder="1">
      <alignment vertical="center"/>
    </xf>
    <xf numFmtId="179" fontId="23" fillId="3" borderId="104" xfId="7" applyNumberFormat="1" applyFont="1" applyFill="1" applyBorder="1">
      <alignment vertical="center"/>
    </xf>
    <xf numFmtId="179" fontId="23" fillId="0" borderId="29" xfId="7" applyNumberFormat="1" applyFont="1" applyFill="1" applyBorder="1">
      <alignment vertical="center"/>
    </xf>
    <xf numFmtId="179" fontId="10" fillId="0" borderId="6" xfId="6" applyNumberFormat="1" applyBorder="1">
      <alignment vertical="center"/>
    </xf>
    <xf numFmtId="179" fontId="10" fillId="0" borderId="2" xfId="6" applyNumberFormat="1" applyBorder="1">
      <alignment vertical="center"/>
    </xf>
    <xf numFmtId="179" fontId="10" fillId="0" borderId="29" xfId="6" applyNumberFormat="1" applyBorder="1">
      <alignment vertical="center"/>
    </xf>
    <xf numFmtId="179" fontId="23" fillId="0" borderId="1" xfId="7" applyNumberFormat="1" applyFont="1" applyFill="1" applyBorder="1">
      <alignment vertical="center"/>
    </xf>
    <xf numFmtId="179" fontId="23" fillId="0" borderId="6" xfId="7" applyNumberFormat="1" applyFont="1" applyFill="1" applyBorder="1">
      <alignment vertical="center"/>
    </xf>
    <xf numFmtId="179" fontId="22" fillId="0" borderId="6" xfId="6" applyNumberFormat="1" applyFont="1" applyBorder="1">
      <alignment vertical="center"/>
    </xf>
    <xf numFmtId="179" fontId="23" fillId="0" borderId="2" xfId="7" applyNumberFormat="1" applyFont="1" applyFill="1" applyBorder="1">
      <alignment vertical="center"/>
    </xf>
    <xf numFmtId="179" fontId="0" fillId="0" borderId="6" xfId="0" applyNumberFormat="1" applyBorder="1">
      <alignment vertical="center"/>
    </xf>
    <xf numFmtId="179" fontId="22" fillId="0" borderId="6" xfId="0" applyNumberFormat="1" applyFont="1" applyBorder="1">
      <alignment vertical="center"/>
    </xf>
    <xf numFmtId="179" fontId="22" fillId="0" borderId="2" xfId="0" applyNumberFormat="1" applyFont="1" applyBorder="1">
      <alignment vertical="center"/>
    </xf>
    <xf numFmtId="179" fontId="54" fillId="0" borderId="26" xfId="6" applyNumberFormat="1" applyFont="1" applyBorder="1">
      <alignment vertical="center"/>
    </xf>
    <xf numFmtId="179" fontId="10" fillId="0" borderId="1" xfId="6" applyNumberFormat="1" applyBorder="1">
      <alignment vertical="center"/>
    </xf>
    <xf numFmtId="179" fontId="0" fillId="0" borderId="2" xfId="0" applyNumberFormat="1" applyBorder="1">
      <alignment vertical="center"/>
    </xf>
    <xf numFmtId="179" fontId="11" fillId="0" borderId="6" xfId="3" applyNumberFormat="1" applyFont="1" applyFill="1" applyBorder="1">
      <alignment vertical="center"/>
    </xf>
    <xf numFmtId="179" fontId="11" fillId="0" borderId="0" xfId="3" applyNumberFormat="1" applyFont="1" applyFill="1">
      <alignment vertical="center"/>
    </xf>
    <xf numFmtId="179" fontId="22" fillId="0" borderId="0" xfId="0" applyNumberFormat="1" applyFont="1" applyFill="1" applyBorder="1" applyAlignment="1">
      <alignment vertical="center"/>
    </xf>
    <xf numFmtId="0" fontId="22" fillId="0" borderId="33" xfId="1" applyNumberFormat="1" applyFont="1" applyFill="1" applyBorder="1" applyAlignment="1">
      <alignment horizontal="center" vertical="center" wrapText="1"/>
    </xf>
    <xf numFmtId="179" fontId="22" fillId="2" borderId="50" xfId="0" applyNumberFormat="1" applyFont="1" applyFill="1" applyBorder="1" applyAlignment="1">
      <alignment vertical="center"/>
    </xf>
    <xf numFmtId="179" fontId="22" fillId="3" borderId="24" xfId="0" applyNumberFormat="1" applyFont="1" applyFill="1" applyBorder="1" applyAlignment="1">
      <alignment vertical="center"/>
    </xf>
    <xf numFmtId="179" fontId="22" fillId="2" borderId="12" xfId="0" applyNumberFormat="1" applyFont="1" applyFill="1" applyBorder="1" applyAlignment="1">
      <alignment vertical="center"/>
    </xf>
    <xf numFmtId="179" fontId="22" fillId="2" borderId="39" xfId="0" applyNumberFormat="1" applyFont="1" applyFill="1" applyBorder="1" applyAlignment="1">
      <alignment vertical="center"/>
    </xf>
    <xf numFmtId="179" fontId="22" fillId="3" borderId="18" xfId="0" applyNumberFormat="1" applyFont="1" applyFill="1" applyBorder="1" applyAlignment="1">
      <alignment vertical="center"/>
    </xf>
    <xf numFmtId="179" fontId="22" fillId="0" borderId="40" xfId="0" applyNumberFormat="1" applyFont="1" applyFill="1" applyBorder="1" applyAlignment="1">
      <alignment vertical="center"/>
    </xf>
    <xf numFmtId="179" fontId="22" fillId="0" borderId="27" xfId="0" applyNumberFormat="1" applyFont="1" applyFill="1" applyBorder="1" applyAlignment="1">
      <alignment vertical="center"/>
    </xf>
    <xf numFmtId="41" fontId="22" fillId="0" borderId="11" xfId="1" applyFont="1" applyFill="1" applyBorder="1" applyAlignment="1">
      <alignment horizontal="right" vertical="center"/>
    </xf>
    <xf numFmtId="179" fontId="22" fillId="0" borderId="26" xfId="0" applyNumberFormat="1" applyFont="1" applyFill="1" applyBorder="1" applyAlignment="1">
      <alignment vertical="center"/>
    </xf>
    <xf numFmtId="179" fontId="23" fillId="3" borderId="18" xfId="7" applyNumberFormat="1" applyFont="1" applyFill="1" applyBorder="1">
      <alignment vertical="center"/>
    </xf>
    <xf numFmtId="0" fontId="58" fillId="0" borderId="6" xfId="6" applyFont="1" applyBorder="1">
      <alignment vertical="center"/>
    </xf>
    <xf numFmtId="0" fontId="22" fillId="0" borderId="0" xfId="11" applyFont="1">
      <alignment vertical="center"/>
    </xf>
    <xf numFmtId="0" fontId="22" fillId="0" borderId="0" xfId="11" applyFont="1" applyAlignment="1">
      <alignment horizontal="center" vertical="center"/>
    </xf>
    <xf numFmtId="0" fontId="59" fillId="0" borderId="0" xfId="11" applyFont="1" applyAlignment="1">
      <alignment horizontal="center" vertical="center"/>
    </xf>
    <xf numFmtId="0" fontId="22" fillId="0" borderId="0" xfId="11" applyFont="1" applyAlignment="1">
      <alignment horizontal="right" vertical="center"/>
    </xf>
    <xf numFmtId="0" fontId="22" fillId="0" borderId="27" xfId="11" applyFont="1" applyBorder="1">
      <alignment vertical="center"/>
    </xf>
    <xf numFmtId="0" fontId="22" fillId="0" borderId="27" xfId="11" applyFont="1" applyBorder="1" applyAlignment="1">
      <alignment horizontal="center" vertical="center"/>
    </xf>
    <xf numFmtId="0" fontId="22" fillId="0" borderId="32" xfId="11" applyFont="1" applyBorder="1" applyAlignment="1">
      <alignment horizontal="center" vertical="center"/>
    </xf>
    <xf numFmtId="0" fontId="22" fillId="0" borderId="2" xfId="11" applyFont="1" applyBorder="1" applyAlignment="1">
      <alignment horizontal="center" vertical="center"/>
    </xf>
    <xf numFmtId="176" fontId="22" fillId="0" borderId="2" xfId="11" applyNumberFormat="1" applyFont="1" applyBorder="1">
      <alignment vertical="center"/>
    </xf>
    <xf numFmtId="176" fontId="22" fillId="0" borderId="2" xfId="11" applyNumberFormat="1" applyFont="1" applyBorder="1" applyAlignment="1">
      <alignment horizontal="right" vertical="center"/>
    </xf>
    <xf numFmtId="176" fontId="22" fillId="0" borderId="63" xfId="11" applyNumberFormat="1" applyFont="1" applyBorder="1" applyAlignment="1">
      <alignment horizontal="center" vertical="center" wrapText="1"/>
    </xf>
    <xf numFmtId="0" fontId="22" fillId="0" borderId="46" xfId="11" applyFont="1" applyBorder="1" applyAlignment="1">
      <alignment horizontal="center" vertical="center"/>
    </xf>
    <xf numFmtId="0" fontId="22" fillId="0" borderId="1" xfId="11" applyFont="1" applyBorder="1" applyAlignment="1">
      <alignment horizontal="center" vertical="center" wrapText="1"/>
    </xf>
    <xf numFmtId="176" fontId="22" fillId="0" borderId="1" xfId="11" applyNumberFormat="1" applyFont="1" applyBorder="1">
      <alignment vertical="center"/>
    </xf>
    <xf numFmtId="176" fontId="27" fillId="4" borderId="1" xfId="12" applyNumberFormat="1" applyFont="1" applyFill="1" applyBorder="1" applyAlignment="1">
      <alignment horizontal="right" vertical="center"/>
    </xf>
    <xf numFmtId="176" fontId="22" fillId="0" borderId="56" xfId="11" applyNumberFormat="1" applyFont="1" applyBorder="1" applyAlignment="1">
      <alignment horizontal="center" vertical="center"/>
    </xf>
    <xf numFmtId="176" fontId="27" fillId="4" borderId="2" xfId="12" applyNumberFormat="1" applyFont="1" applyFill="1" applyBorder="1" applyAlignment="1">
      <alignment horizontal="right" vertical="center"/>
    </xf>
    <xf numFmtId="176" fontId="22" fillId="0" borderId="56" xfId="11" applyNumberFormat="1" applyFont="1" applyBorder="1" applyAlignment="1">
      <alignment horizontal="center" vertical="center" wrapText="1"/>
    </xf>
    <xf numFmtId="176" fontId="23" fillId="3" borderId="53" xfId="11" applyNumberFormat="1" applyFont="1" applyFill="1" applyBorder="1">
      <alignment vertical="center"/>
    </xf>
    <xf numFmtId="0" fontId="22" fillId="0" borderId="40" xfId="0" applyFont="1" applyBorder="1" applyAlignment="1">
      <alignment vertical="center" wrapText="1"/>
    </xf>
    <xf numFmtId="0" fontId="22" fillId="0" borderId="62" xfId="0" applyFont="1" applyBorder="1" applyAlignment="1">
      <alignment vertical="center" wrapText="1"/>
    </xf>
    <xf numFmtId="0" fontId="22" fillId="0" borderId="54" xfId="0" applyFont="1" applyBorder="1" applyAlignment="1">
      <alignment vertical="center" wrapText="1"/>
    </xf>
    <xf numFmtId="9" fontId="44" fillId="4" borderId="122" xfId="8" applyFont="1" applyFill="1" applyBorder="1" applyAlignment="1">
      <alignment horizontal="right" vertical="center" wrapText="1"/>
    </xf>
    <xf numFmtId="3" fontId="22" fillId="0" borderId="0" xfId="0" applyNumberFormat="1" applyFont="1" applyBorder="1">
      <alignment vertical="center"/>
    </xf>
    <xf numFmtId="3" fontId="22" fillId="0" borderId="3" xfId="0" applyNumberFormat="1" applyFont="1" applyBorder="1">
      <alignment vertical="center"/>
    </xf>
    <xf numFmtId="3" fontId="22" fillId="0" borderId="33" xfId="0" applyNumberFormat="1" applyFont="1" applyBorder="1">
      <alignment vertical="center"/>
    </xf>
    <xf numFmtId="41" fontId="22" fillId="0" borderId="33" xfId="1" applyFont="1" applyFill="1" applyBorder="1" applyAlignment="1">
      <alignment vertical="center"/>
    </xf>
    <xf numFmtId="41" fontId="27" fillId="0" borderId="0" xfId="1" applyFont="1" applyFill="1" applyBorder="1" applyAlignment="1">
      <alignment horizontal="left" vertical="center"/>
    </xf>
    <xf numFmtId="41" fontId="27" fillId="0" borderId="33" xfId="1" applyFont="1" applyFill="1" applyBorder="1" applyAlignment="1">
      <alignment horizontal="left" vertical="center"/>
    </xf>
    <xf numFmtId="0" fontId="27" fillId="0" borderId="33" xfId="0" applyNumberFormat="1" applyFont="1" applyFill="1" applyBorder="1" applyAlignment="1">
      <alignment horizontal="center" vertical="center"/>
    </xf>
    <xf numFmtId="41" fontId="27" fillId="0" borderId="44" xfId="1" applyFont="1" applyFill="1" applyBorder="1" applyAlignment="1">
      <alignment vertical="center"/>
    </xf>
    <xf numFmtId="0" fontId="27" fillId="0" borderId="37" xfId="0" applyFont="1" applyFill="1" applyBorder="1">
      <alignment vertical="center"/>
    </xf>
    <xf numFmtId="0" fontId="27" fillId="0" borderId="0" xfId="0" applyNumberFormat="1" applyFont="1" applyFill="1" applyBorder="1" applyAlignment="1">
      <alignment horizontal="center" vertical="center"/>
    </xf>
    <xf numFmtId="0" fontId="22" fillId="0" borderId="42" xfId="11" applyFont="1" applyBorder="1" applyAlignment="1">
      <alignment horizontal="center" vertical="center"/>
    </xf>
    <xf numFmtId="179" fontId="23" fillId="3" borderId="1" xfId="0" applyNumberFormat="1" applyFont="1" applyFill="1" applyBorder="1">
      <alignment vertical="center"/>
    </xf>
    <xf numFmtId="179" fontId="22" fillId="0" borderId="1" xfId="0" applyNumberFormat="1" applyFont="1" applyBorder="1">
      <alignment vertical="center"/>
    </xf>
    <xf numFmtId="179" fontId="22" fillId="0" borderId="2" xfId="3" applyNumberFormat="1" applyFont="1" applyBorder="1">
      <alignment vertical="center"/>
    </xf>
    <xf numFmtId="179" fontId="22" fillId="0" borderId="101" xfId="0" applyNumberFormat="1" applyFont="1" applyBorder="1">
      <alignment vertical="center"/>
    </xf>
    <xf numFmtId="179" fontId="22" fillId="0" borderId="29" xfId="0" applyNumberFormat="1" applyFont="1" applyBorder="1">
      <alignment vertical="center"/>
    </xf>
    <xf numFmtId="179" fontId="22" fillId="0" borderId="31" xfId="3" applyNumberFormat="1" applyFont="1" applyBorder="1">
      <alignment vertical="center"/>
    </xf>
    <xf numFmtId="179" fontId="22" fillId="0" borderId="65" xfId="3" applyNumberFormat="1" applyFont="1" applyBorder="1">
      <alignment vertical="center"/>
    </xf>
    <xf numFmtId="179" fontId="22" fillId="0" borderId="6" xfId="3" applyNumberFormat="1" applyFont="1" applyBorder="1">
      <alignment vertical="center"/>
    </xf>
    <xf numFmtId="179" fontId="22" fillId="0" borderId="1" xfId="3" applyNumberFormat="1" applyFont="1" applyBorder="1">
      <alignment vertical="center"/>
    </xf>
    <xf numFmtId="0" fontId="41" fillId="3" borderId="48" xfId="6" applyFont="1" applyFill="1" applyBorder="1" applyAlignment="1">
      <alignment horizontal="center" vertical="center"/>
    </xf>
    <xf numFmtId="3" fontId="27" fillId="0" borderId="33" xfId="0" applyNumberFormat="1" applyFont="1" applyFill="1" applyBorder="1" applyAlignment="1">
      <alignment vertical="center"/>
    </xf>
    <xf numFmtId="0" fontId="26" fillId="0" borderId="27" xfId="3" applyFont="1" applyBorder="1">
      <alignment vertical="center"/>
    </xf>
    <xf numFmtId="0" fontId="22" fillId="0" borderId="0" xfId="3" applyFont="1" applyAlignment="1">
      <alignment vertical="center" wrapText="1"/>
    </xf>
    <xf numFmtId="179" fontId="22" fillId="2" borderId="1" xfId="3" applyNumberFormat="1" applyFont="1" applyFill="1" applyBorder="1" applyAlignment="1">
      <alignment vertical="center"/>
    </xf>
    <xf numFmtId="179" fontId="22" fillId="3" borderId="1" xfId="3" applyNumberFormat="1" applyFont="1" applyFill="1" applyBorder="1" applyAlignment="1">
      <alignment vertical="center"/>
    </xf>
    <xf numFmtId="179" fontId="27" fillId="0" borderId="1" xfId="6" applyNumberFormat="1" applyFont="1" applyBorder="1">
      <alignment vertical="center"/>
    </xf>
    <xf numFmtId="0" fontId="22" fillId="0" borderId="17" xfId="6" quotePrefix="1" applyFont="1" applyBorder="1" applyAlignment="1">
      <alignment horizontal="center" vertical="center"/>
    </xf>
    <xf numFmtId="0" fontId="22" fillId="0" borderId="16" xfId="3" applyFont="1" applyBorder="1" applyAlignment="1">
      <alignment vertical="center" wrapText="1"/>
    </xf>
    <xf numFmtId="0" fontId="22" fillId="0" borderId="12" xfId="3" applyFont="1" applyBorder="1">
      <alignment vertical="center"/>
    </xf>
    <xf numFmtId="0" fontId="22" fillId="0" borderId="6" xfId="3" applyFont="1" applyBorder="1">
      <alignment vertical="center"/>
    </xf>
    <xf numFmtId="179" fontId="22" fillId="2" borderId="26" xfId="3" applyNumberFormat="1" applyFont="1" applyFill="1" applyBorder="1">
      <alignment vertical="center"/>
    </xf>
    <xf numFmtId="179" fontId="22" fillId="3" borderId="26" xfId="3" applyNumberFormat="1" applyFont="1" applyFill="1" applyBorder="1">
      <alignment vertical="center"/>
    </xf>
    <xf numFmtId="179" fontId="22" fillId="0" borderId="66" xfId="3" applyNumberFormat="1" applyFont="1" applyBorder="1">
      <alignment vertical="center"/>
    </xf>
    <xf numFmtId="0" fontId="22" fillId="0" borderId="27" xfId="3" applyFont="1" applyBorder="1">
      <alignment vertical="center"/>
    </xf>
    <xf numFmtId="0" fontId="11" fillId="0" borderId="0" xfId="3">
      <alignment vertical="center"/>
    </xf>
    <xf numFmtId="179" fontId="22" fillId="2" borderId="10" xfId="3" applyNumberFormat="1" applyFont="1" applyFill="1" applyBorder="1">
      <alignment vertical="center"/>
    </xf>
    <xf numFmtId="179" fontId="22" fillId="3" borderId="10" xfId="3" applyNumberFormat="1" applyFont="1" applyFill="1" applyBorder="1">
      <alignment vertical="center"/>
    </xf>
    <xf numFmtId="179" fontId="22" fillId="0" borderId="4" xfId="3" applyNumberFormat="1" applyFont="1" applyBorder="1">
      <alignment vertical="center"/>
    </xf>
    <xf numFmtId="0" fontId="22" fillId="0" borderId="26" xfId="0" applyNumberFormat="1" applyFont="1" applyFill="1" applyBorder="1" applyAlignment="1">
      <alignment vertical="center"/>
    </xf>
    <xf numFmtId="0" fontId="44" fillId="4" borderId="123" xfId="6" applyFont="1" applyFill="1" applyBorder="1" applyAlignment="1">
      <alignment horizontal="left" vertical="center" wrapText="1"/>
    </xf>
    <xf numFmtId="9" fontId="23" fillId="0" borderId="4" xfId="10" applyFont="1" applyFill="1" applyBorder="1">
      <alignment vertical="center"/>
    </xf>
    <xf numFmtId="9" fontId="23" fillId="0" borderId="30" xfId="10" applyFont="1" applyFill="1" applyBorder="1">
      <alignment vertical="center"/>
    </xf>
    <xf numFmtId="41" fontId="22" fillId="0" borderId="44" xfId="2" applyFont="1" applyFill="1" applyBorder="1" applyAlignment="1">
      <alignment horizontal="left" vertical="center" wrapText="1"/>
    </xf>
    <xf numFmtId="41" fontId="22" fillId="0" borderId="29" xfId="2" applyFont="1" applyFill="1" applyBorder="1" applyAlignment="1">
      <alignment horizontal="left" vertical="center" wrapText="1"/>
    </xf>
    <xf numFmtId="179" fontId="22" fillId="0" borderId="0" xfId="2" applyNumberFormat="1" applyFont="1" applyFill="1" applyBorder="1" applyAlignment="1">
      <alignment horizontal="left" vertical="center" wrapText="1"/>
    </xf>
    <xf numFmtId="41" fontId="22" fillId="0" borderId="15" xfId="2" applyFont="1" applyFill="1" applyBorder="1" applyAlignment="1">
      <alignment horizontal="left" vertical="center" wrapText="1"/>
    </xf>
    <xf numFmtId="41" fontId="22" fillId="0" borderId="65" xfId="2" applyFont="1" applyFill="1" applyBorder="1" applyAlignment="1">
      <alignment horizontal="left" vertical="center" wrapText="1"/>
    </xf>
    <xf numFmtId="41" fontId="22" fillId="0" borderId="6" xfId="2" applyFont="1" applyFill="1" applyBorder="1" applyAlignment="1">
      <alignment horizontal="left" vertical="center" wrapText="1"/>
    </xf>
    <xf numFmtId="41" fontId="22" fillId="0" borderId="66" xfId="2" applyFont="1" applyFill="1" applyBorder="1" applyAlignment="1">
      <alignment horizontal="left" vertical="center" wrapText="1"/>
    </xf>
    <xf numFmtId="0" fontId="22" fillId="0" borderId="40" xfId="3" applyFont="1" applyBorder="1">
      <alignment vertical="center"/>
    </xf>
    <xf numFmtId="0" fontId="44" fillId="4" borderId="34" xfId="6" applyFont="1" applyFill="1" applyBorder="1" applyAlignment="1">
      <alignment horizontal="left" vertical="center" wrapText="1"/>
    </xf>
    <xf numFmtId="179" fontId="22" fillId="0" borderId="33" xfId="0" applyNumberFormat="1" applyFont="1" applyFill="1" applyBorder="1" applyAlignment="1">
      <alignment vertical="center"/>
    </xf>
    <xf numFmtId="0" fontId="44" fillId="4" borderId="26" xfId="6" applyFont="1" applyFill="1" applyBorder="1" applyAlignment="1">
      <alignment horizontal="left" vertical="center" wrapText="1"/>
    </xf>
    <xf numFmtId="179" fontId="22" fillId="3" borderId="35" xfId="0" applyNumberFormat="1" applyFont="1" applyFill="1" applyBorder="1" applyAlignment="1">
      <alignment vertical="center"/>
    </xf>
    <xf numFmtId="179" fontId="22" fillId="3" borderId="5" xfId="0" applyNumberFormat="1" applyFont="1" applyFill="1" applyBorder="1" applyAlignment="1">
      <alignment vertical="center"/>
    </xf>
    <xf numFmtId="179" fontId="22" fillId="3" borderId="32" xfId="0" applyNumberFormat="1" applyFont="1" applyFill="1" applyBorder="1" applyAlignment="1">
      <alignment vertical="center"/>
    </xf>
    <xf numFmtId="176" fontId="5" fillId="0" borderId="69" xfId="7" applyNumberFormat="1" applyFont="1" applyFill="1" applyBorder="1">
      <alignment vertical="center"/>
    </xf>
    <xf numFmtId="9" fontId="5" fillId="0" borderId="70" xfId="8" applyFont="1" applyFill="1" applyBorder="1">
      <alignment vertical="center"/>
    </xf>
    <xf numFmtId="9" fontId="5" fillId="0" borderId="103" xfId="8" applyFont="1" applyFill="1" applyBorder="1">
      <alignment vertical="center"/>
    </xf>
    <xf numFmtId="177" fontId="45" fillId="0" borderId="69" xfId="6" applyNumberFormat="1" applyFont="1" applyBorder="1" applyAlignment="1">
      <alignment horizontal="right" vertical="center" wrapText="1"/>
    </xf>
    <xf numFmtId="176" fontId="5" fillId="0" borderId="6" xfId="7" applyNumberFormat="1" applyFont="1" applyFill="1" applyBorder="1">
      <alignment vertical="center"/>
    </xf>
    <xf numFmtId="9" fontId="5" fillId="0" borderId="27" xfId="8" applyFont="1" applyFill="1" applyBorder="1">
      <alignment vertical="center"/>
    </xf>
    <xf numFmtId="177" fontId="45" fillId="0" borderId="69" xfId="6" applyNumberFormat="1" applyFont="1" applyBorder="1" applyAlignment="1">
      <alignment vertical="center" wrapText="1"/>
    </xf>
    <xf numFmtId="176" fontId="5" fillId="0" borderId="101" xfId="7" applyNumberFormat="1" applyFont="1" applyFill="1" applyBorder="1">
      <alignment vertical="center"/>
    </xf>
    <xf numFmtId="177" fontId="45" fillId="0" borderId="101" xfId="6" applyNumberFormat="1" applyFont="1" applyBorder="1" applyAlignment="1">
      <alignment vertical="center" wrapText="1"/>
    </xf>
    <xf numFmtId="179" fontId="22" fillId="3" borderId="1" xfId="0" applyNumberFormat="1" applyFont="1" applyFill="1" applyBorder="1">
      <alignment vertical="center"/>
    </xf>
    <xf numFmtId="9" fontId="23" fillId="0" borderId="30" xfId="8" applyFont="1" applyFill="1" applyBorder="1">
      <alignment vertical="center"/>
    </xf>
    <xf numFmtId="9" fontId="23" fillId="0" borderId="17" xfId="10" applyFont="1" applyFill="1" applyBorder="1">
      <alignment vertical="center"/>
    </xf>
    <xf numFmtId="0" fontId="22" fillId="0" borderId="27" xfId="0" applyFont="1" applyBorder="1">
      <alignment vertical="center"/>
    </xf>
    <xf numFmtId="179" fontId="22" fillId="2" borderId="26" xfId="0" applyNumberFormat="1" applyFont="1" applyFill="1" applyBorder="1">
      <alignment vertical="center"/>
    </xf>
    <xf numFmtId="179" fontId="22" fillId="3" borderId="26" xfId="0" applyNumberFormat="1" applyFont="1" applyFill="1" applyBorder="1">
      <alignment vertical="center"/>
    </xf>
    <xf numFmtId="41" fontId="41" fillId="0" borderId="1" xfId="7" applyFont="1" applyFill="1" applyBorder="1">
      <alignment vertical="center"/>
    </xf>
    <xf numFmtId="41" fontId="41" fillId="3" borderId="46" xfId="7" applyFont="1" applyFill="1" applyBorder="1" applyAlignment="1">
      <alignment horizontal="center" vertical="center"/>
    </xf>
    <xf numFmtId="0" fontId="8" fillId="0" borderId="29" xfId="6" applyFont="1" applyBorder="1" applyAlignment="1">
      <alignment horizontal="left" vertical="center"/>
    </xf>
    <xf numFmtId="9" fontId="44" fillId="4" borderId="124" xfId="8" applyFont="1" applyFill="1" applyBorder="1" applyAlignment="1">
      <alignment horizontal="right" vertical="center" wrapText="1"/>
    </xf>
    <xf numFmtId="179" fontId="27" fillId="4" borderId="76" xfId="6" applyNumberFormat="1" applyFont="1" applyFill="1" applyBorder="1" applyAlignment="1">
      <alignment horizontal="right" vertical="center" wrapText="1"/>
    </xf>
    <xf numFmtId="179" fontId="4" fillId="0" borderId="2" xfId="7" applyNumberFormat="1" applyFont="1" applyBorder="1">
      <alignment vertical="center"/>
    </xf>
    <xf numFmtId="0" fontId="22" fillId="0" borderId="0" xfId="2" applyNumberFormat="1" applyFont="1" applyFill="1" applyBorder="1" applyAlignment="1">
      <alignment horizontal="center" vertical="center"/>
    </xf>
    <xf numFmtId="0" fontId="22" fillId="0" borderId="27" xfId="0" applyFont="1" applyFill="1" applyBorder="1" applyAlignment="1">
      <alignment horizontal="left" vertical="center" wrapText="1"/>
    </xf>
    <xf numFmtId="41" fontId="20" fillId="0" borderId="61" xfId="1" applyFont="1" applyFill="1" applyBorder="1">
      <alignment vertical="center"/>
    </xf>
    <xf numFmtId="41" fontId="20" fillId="0" borderId="54" xfId="1" applyFont="1" applyFill="1" applyBorder="1">
      <alignment vertical="center"/>
    </xf>
    <xf numFmtId="41" fontId="21" fillId="0" borderId="54" xfId="1" applyFont="1" applyFill="1" applyBorder="1">
      <alignment vertical="center"/>
    </xf>
    <xf numFmtId="41" fontId="60" fillId="0" borderId="62" xfId="1" applyFont="1" applyFill="1" applyBorder="1" applyAlignment="1">
      <alignment vertical="center"/>
    </xf>
    <xf numFmtId="41" fontId="60" fillId="0" borderId="61" xfId="1" applyFont="1" applyFill="1" applyBorder="1" applyAlignment="1">
      <alignment vertical="center"/>
    </xf>
    <xf numFmtId="41" fontId="60" fillId="0" borderId="56" xfId="1" applyFont="1" applyFill="1" applyBorder="1" applyAlignment="1">
      <alignment vertical="center"/>
    </xf>
    <xf numFmtId="41" fontId="21" fillId="0" borderId="61" xfId="1" applyFont="1" applyFill="1" applyBorder="1">
      <alignment vertical="center"/>
    </xf>
    <xf numFmtId="41" fontId="21" fillId="0" borderId="62" xfId="1" applyFont="1" applyFill="1" applyBorder="1">
      <alignment vertical="center"/>
    </xf>
    <xf numFmtId="41" fontId="36" fillId="0" borderId="61" xfId="1" applyFont="1" applyFill="1" applyBorder="1" applyAlignment="1">
      <alignment vertical="center" wrapText="1"/>
    </xf>
    <xf numFmtId="41" fontId="21" fillId="0" borderId="45" xfId="1" applyFont="1" applyFill="1" applyBorder="1">
      <alignment vertical="center"/>
    </xf>
    <xf numFmtId="41" fontId="62" fillId="0" borderId="62" xfId="1" applyFont="1" applyFill="1" applyBorder="1">
      <alignment vertical="center"/>
    </xf>
    <xf numFmtId="41" fontId="36" fillId="0" borderId="61" xfId="1" applyFont="1" applyFill="1" applyBorder="1">
      <alignment vertical="center"/>
    </xf>
    <xf numFmtId="41" fontId="21" fillId="0" borderId="56" xfId="1" applyFont="1" applyFill="1" applyBorder="1">
      <alignment vertical="center"/>
    </xf>
    <xf numFmtId="41" fontId="36" fillId="0" borderId="61" xfId="1" applyFont="1" applyBorder="1">
      <alignment vertical="center"/>
    </xf>
    <xf numFmtId="41" fontId="21" fillId="0" borderId="61" xfId="1" applyFont="1" applyBorder="1">
      <alignment vertical="center"/>
    </xf>
    <xf numFmtId="41" fontId="62" fillId="0" borderId="61" xfId="1" applyFont="1" applyFill="1" applyBorder="1">
      <alignment vertical="center"/>
    </xf>
    <xf numFmtId="41" fontId="62" fillId="0" borderId="61" xfId="1" applyFont="1" applyBorder="1">
      <alignment vertical="center"/>
    </xf>
    <xf numFmtId="41" fontId="21" fillId="0" borderId="0" xfId="1" applyFont="1">
      <alignment vertical="center"/>
    </xf>
    <xf numFmtId="0" fontId="22" fillId="0" borderId="33" xfId="1" applyNumberFormat="1" applyFont="1" applyFill="1" applyBorder="1" applyAlignment="1">
      <alignment vertical="center" wrapText="1"/>
    </xf>
    <xf numFmtId="41" fontId="21" fillId="0" borderId="61" xfId="1" applyFont="1" applyFill="1" applyBorder="1" applyAlignment="1">
      <alignment vertical="center" wrapText="1"/>
    </xf>
    <xf numFmtId="3" fontId="22" fillId="0" borderId="0" xfId="0" applyNumberFormat="1" applyFont="1" applyFill="1" applyBorder="1" applyAlignment="1">
      <alignment horizontal="left" vertical="center" wrapText="1"/>
    </xf>
    <xf numFmtId="41" fontId="21" fillId="0" borderId="35" xfId="1" applyFont="1" applyFill="1" applyBorder="1" applyAlignment="1">
      <alignment vertical="center"/>
    </xf>
    <xf numFmtId="41" fontId="21" fillId="0" borderId="5" xfId="1" applyFont="1" applyFill="1" applyBorder="1" applyAlignment="1">
      <alignment vertical="center"/>
    </xf>
    <xf numFmtId="41" fontId="21" fillId="0" borderId="62" xfId="1" applyFont="1" applyFill="1" applyBorder="1" applyAlignment="1">
      <alignment vertical="center"/>
    </xf>
    <xf numFmtId="41" fontId="21" fillId="0" borderId="61" xfId="1" applyFont="1" applyFill="1" applyBorder="1" applyAlignment="1">
      <alignment vertical="center"/>
    </xf>
    <xf numFmtId="41" fontId="21" fillId="0" borderId="56" xfId="1" applyFont="1" applyFill="1" applyBorder="1" applyAlignment="1">
      <alignment vertical="center"/>
    </xf>
    <xf numFmtId="0" fontId="22" fillId="0" borderId="44" xfId="0" applyNumberFormat="1" applyFont="1" applyFill="1" applyBorder="1" applyAlignment="1">
      <alignment vertical="center" wrapText="1"/>
    </xf>
    <xf numFmtId="41" fontId="21" fillId="0" borderId="12" xfId="1" applyFont="1" applyFill="1" applyBorder="1">
      <alignment vertical="center"/>
    </xf>
    <xf numFmtId="0" fontId="22" fillId="0" borderId="0" xfId="0" applyNumberFormat="1" applyFont="1" applyFill="1" applyBorder="1" applyAlignment="1">
      <alignment horizontal="center" vertical="center"/>
    </xf>
    <xf numFmtId="0" fontId="11" fillId="0" borderId="12" xfId="3" applyFont="1" applyBorder="1">
      <alignment vertical="center"/>
    </xf>
    <xf numFmtId="0" fontId="27" fillId="0" borderId="27" xfId="3" applyFont="1" applyBorder="1">
      <alignment vertical="center"/>
    </xf>
    <xf numFmtId="0" fontId="27" fillId="0" borderId="27" xfId="0" applyFont="1" applyFill="1" applyBorder="1">
      <alignment vertical="center"/>
    </xf>
    <xf numFmtId="41" fontId="27" fillId="0" borderId="11" xfId="1" applyFont="1" applyFill="1" applyBorder="1" applyAlignment="1">
      <alignment vertical="center"/>
    </xf>
    <xf numFmtId="41" fontId="62" fillId="0" borderId="61" xfId="1" quotePrefix="1" applyFont="1" applyBorder="1">
      <alignment vertical="center"/>
    </xf>
    <xf numFmtId="41" fontId="27" fillId="0" borderId="31" xfId="1" applyFont="1" applyFill="1" applyBorder="1" applyAlignment="1">
      <alignment horizontal="left" vertical="center"/>
    </xf>
    <xf numFmtId="0" fontId="61" fillId="0" borderId="31" xfId="0" applyNumberFormat="1" applyFont="1" applyFill="1" applyBorder="1" applyAlignment="1">
      <alignment horizontal="center" vertical="center"/>
    </xf>
    <xf numFmtId="41" fontId="27" fillId="0" borderId="31" xfId="1" applyFont="1" applyFill="1" applyBorder="1" applyAlignment="1">
      <alignment vertical="center"/>
    </xf>
    <xf numFmtId="0" fontId="27" fillId="0" borderId="31" xfId="0" applyFont="1" applyFill="1" applyBorder="1">
      <alignment vertical="center"/>
    </xf>
    <xf numFmtId="41" fontId="62" fillId="0" borderId="22" xfId="1" applyFont="1" applyFill="1" applyBorder="1">
      <alignment vertical="center"/>
    </xf>
    <xf numFmtId="0" fontId="27" fillId="0" borderId="110" xfId="6" applyFont="1" applyFill="1" applyBorder="1" applyAlignment="1">
      <alignment horizontal="left" vertical="center" wrapText="1"/>
    </xf>
    <xf numFmtId="0" fontId="61" fillId="0" borderId="0" xfId="0" applyNumberFormat="1" applyFont="1" applyFill="1" applyBorder="1" applyAlignment="1">
      <alignment horizontal="center" vertical="center"/>
    </xf>
    <xf numFmtId="41" fontId="27" fillId="0" borderId="0" xfId="1" applyFont="1" applyFill="1" applyBorder="1" applyAlignment="1">
      <alignment vertical="center"/>
    </xf>
    <xf numFmtId="3" fontId="27" fillId="0" borderId="118" xfId="6" applyNumberFormat="1" applyFont="1" applyBorder="1" applyAlignment="1">
      <alignment vertical="center"/>
    </xf>
    <xf numFmtId="0" fontId="27" fillId="0" borderId="109" xfId="6" applyFont="1" applyBorder="1" applyAlignment="1">
      <alignment vertical="center"/>
    </xf>
    <xf numFmtId="0" fontId="27" fillId="0" borderId="71" xfId="6" applyFont="1" applyBorder="1" applyAlignment="1">
      <alignment vertical="center"/>
    </xf>
    <xf numFmtId="0" fontId="27" fillId="0" borderId="31" xfId="6" applyFont="1" applyBorder="1" applyAlignment="1">
      <alignment vertical="center"/>
    </xf>
    <xf numFmtId="41" fontId="27" fillId="0" borderId="61" xfId="1" applyFont="1" applyBorder="1" applyAlignment="1">
      <alignment vertical="center"/>
    </xf>
    <xf numFmtId="0" fontId="27" fillId="0" borderId="16" xfId="6" applyFont="1" applyBorder="1" applyAlignment="1">
      <alignment vertical="center" wrapText="1"/>
    </xf>
    <xf numFmtId="0" fontId="27" fillId="0" borderId="16" xfId="6" applyFont="1" applyBorder="1" applyAlignment="1">
      <alignment horizontal="left" vertical="center"/>
    </xf>
    <xf numFmtId="3" fontId="27" fillId="0" borderId="36" xfId="6" applyNumberFormat="1" applyFont="1" applyBorder="1" applyAlignment="1">
      <alignment vertical="center"/>
    </xf>
    <xf numFmtId="0" fontId="27" fillId="0" borderId="33" xfId="6" applyFont="1" applyBorder="1" applyAlignment="1">
      <alignment vertical="center"/>
    </xf>
    <xf numFmtId="41" fontId="41" fillId="0" borderId="110" xfId="1" applyFont="1" applyFill="1" applyBorder="1" applyAlignment="1">
      <alignment horizontal="left" vertical="center"/>
    </xf>
    <xf numFmtId="0" fontId="41" fillId="0" borderId="65" xfId="0" applyFont="1" applyFill="1" applyBorder="1" applyAlignment="1">
      <alignment vertical="center"/>
    </xf>
    <xf numFmtId="0" fontId="41" fillId="0" borderId="31" xfId="0" applyFont="1" applyFill="1" applyBorder="1">
      <alignment vertical="center"/>
    </xf>
    <xf numFmtId="41" fontId="63" fillId="0" borderId="61" xfId="1" applyFont="1" applyFill="1" applyBorder="1">
      <alignment vertical="center"/>
    </xf>
    <xf numFmtId="41" fontId="27" fillId="0" borderId="105" xfId="1" applyFont="1" applyFill="1" applyBorder="1" applyAlignment="1">
      <alignment horizontal="left" vertical="center"/>
    </xf>
    <xf numFmtId="41" fontId="27" fillId="0" borderId="74" xfId="1" applyFont="1" applyFill="1" applyBorder="1" applyAlignment="1">
      <alignment vertical="center"/>
    </xf>
    <xf numFmtId="41" fontId="27" fillId="0" borderId="110" xfId="1" applyFont="1" applyFill="1" applyBorder="1" applyAlignment="1">
      <alignment horizontal="left" vertical="center"/>
    </xf>
    <xf numFmtId="177" fontId="27" fillId="0" borderId="117" xfId="6" applyNumberFormat="1" applyFont="1" applyFill="1" applyBorder="1" applyAlignment="1">
      <alignment horizontal="right" vertical="center" wrapText="1"/>
    </xf>
    <xf numFmtId="176" fontId="22" fillId="0" borderId="1" xfId="11" applyNumberFormat="1" applyFont="1" applyBorder="1" applyAlignment="1">
      <alignment horizontal="right" vertical="center"/>
    </xf>
    <xf numFmtId="176" fontId="22" fillId="0" borderId="61" xfId="11" applyNumberFormat="1" applyFont="1" applyBorder="1" applyAlignment="1">
      <alignment horizontal="center" vertical="center" wrapText="1"/>
    </xf>
    <xf numFmtId="179" fontId="26" fillId="2" borderId="26" xfId="0" applyNumberFormat="1" applyFont="1" applyFill="1" applyBorder="1" applyAlignment="1">
      <alignment vertical="center"/>
    </xf>
    <xf numFmtId="179" fontId="26" fillId="3" borderId="26" xfId="0" applyNumberFormat="1" applyFont="1" applyFill="1" applyBorder="1" applyAlignment="1">
      <alignment vertical="center"/>
    </xf>
    <xf numFmtId="0" fontId="26" fillId="4" borderId="6" xfId="6" applyFont="1" applyFill="1" applyBorder="1" applyAlignment="1">
      <alignment horizontal="left" vertical="center" wrapText="1"/>
    </xf>
    <xf numFmtId="179" fontId="26" fillId="0" borderId="6" xfId="3" applyNumberFormat="1" applyFont="1" applyFill="1" applyBorder="1" applyAlignment="1">
      <alignment vertical="center"/>
    </xf>
    <xf numFmtId="179" fontId="26" fillId="0" borderId="6" xfId="6" applyNumberFormat="1" applyFont="1" applyBorder="1">
      <alignment vertical="center"/>
    </xf>
    <xf numFmtId="0" fontId="26" fillId="0" borderId="66" xfId="6" applyFont="1" applyBorder="1">
      <alignment vertical="center"/>
    </xf>
    <xf numFmtId="0" fontId="22" fillId="0" borderId="12" xfId="0" applyNumberFormat="1" applyFont="1" applyFill="1" applyBorder="1" applyAlignment="1">
      <alignment vertical="center"/>
    </xf>
    <xf numFmtId="0" fontId="0" fillId="0" borderId="0" xfId="0" applyFont="1" applyFill="1">
      <alignment vertical="center"/>
    </xf>
    <xf numFmtId="179" fontId="22" fillId="3" borderId="26" xfId="1" applyNumberFormat="1" applyFont="1" applyFill="1" applyBorder="1" applyAlignment="1">
      <alignment vertical="center"/>
    </xf>
    <xf numFmtId="179" fontId="22" fillId="2" borderId="26" xfId="1" applyNumberFormat="1" applyFont="1" applyFill="1" applyBorder="1" applyAlignment="1">
      <alignment vertical="center"/>
    </xf>
    <xf numFmtId="0" fontId="22" fillId="0" borderId="27" xfId="0" applyFont="1" applyFill="1" applyBorder="1">
      <alignment vertical="center"/>
    </xf>
    <xf numFmtId="0" fontId="22" fillId="0" borderId="6" xfId="0" applyNumberFormat="1" applyFont="1" applyFill="1" applyBorder="1" applyAlignment="1">
      <alignment vertical="center" wrapText="1"/>
    </xf>
    <xf numFmtId="179" fontId="22" fillId="0" borderId="6" xfId="2" applyNumberFormat="1" applyFont="1" applyFill="1" applyBorder="1" applyAlignment="1">
      <alignment vertical="center"/>
    </xf>
    <xf numFmtId="41" fontId="21" fillId="0" borderId="61" xfId="1" applyFont="1" applyFill="1" applyBorder="1">
      <alignment vertical="center"/>
    </xf>
    <xf numFmtId="0" fontId="22" fillId="0" borderId="0" xfId="3" applyFont="1" applyFill="1">
      <alignment vertical="center"/>
    </xf>
    <xf numFmtId="179" fontId="23" fillId="0" borderId="17" xfId="7" applyNumberFormat="1" applyFont="1" applyFill="1" applyBorder="1">
      <alignment vertical="center"/>
    </xf>
    <xf numFmtId="41" fontId="22" fillId="0" borderId="12" xfId="2" applyFont="1" applyFill="1" applyBorder="1" applyAlignment="1">
      <alignment horizontal="left" vertical="center" wrapText="1"/>
    </xf>
    <xf numFmtId="179" fontId="54" fillId="0" borderId="10" xfId="6" applyNumberFormat="1" applyFont="1" applyBorder="1">
      <alignment vertical="center"/>
    </xf>
    <xf numFmtId="0" fontId="54" fillId="0" borderId="4" xfId="6" applyFont="1" applyBorder="1">
      <alignment vertical="center"/>
    </xf>
    <xf numFmtId="0" fontId="44" fillId="4" borderId="29" xfId="6" applyFont="1" applyFill="1" applyBorder="1" applyAlignment="1">
      <alignment horizontal="left" vertical="center" wrapText="1"/>
    </xf>
    <xf numFmtId="0" fontId="22" fillId="0" borderId="16" xfId="2" applyNumberFormat="1" applyFont="1" applyFill="1" applyBorder="1" applyAlignment="1">
      <alignment horizontal="center" vertical="center"/>
    </xf>
    <xf numFmtId="179" fontId="11" fillId="0" borderId="16" xfId="3" applyNumberFormat="1" applyFont="1" applyFill="1" applyBorder="1">
      <alignment vertical="center"/>
    </xf>
    <xf numFmtId="0" fontId="11" fillId="0" borderId="4" xfId="3" applyFont="1" applyFill="1" applyBorder="1">
      <alignment vertical="center"/>
    </xf>
    <xf numFmtId="177" fontId="45" fillId="0" borderId="6" xfId="6" applyNumberFormat="1" applyFont="1" applyBorder="1" applyAlignment="1">
      <alignment horizontal="right" vertical="center" wrapText="1"/>
    </xf>
    <xf numFmtId="9" fontId="41" fillId="0" borderId="27" xfId="8" applyFont="1" applyFill="1" applyBorder="1">
      <alignment vertical="center"/>
    </xf>
    <xf numFmtId="41" fontId="22" fillId="0" borderId="42" xfId="2" applyFont="1" applyFill="1" applyBorder="1" applyAlignment="1">
      <alignment vertical="center"/>
    </xf>
    <xf numFmtId="0" fontId="22" fillId="0" borderId="33" xfId="2" applyNumberFormat="1" applyFont="1" applyFill="1" applyBorder="1" applyAlignment="1">
      <alignment horizontal="center" vertical="center"/>
    </xf>
    <xf numFmtId="0" fontId="22" fillId="0" borderId="33" xfId="3" applyFont="1" applyBorder="1" applyAlignment="1">
      <alignment vertical="center" wrapText="1"/>
    </xf>
    <xf numFmtId="41" fontId="22" fillId="0" borderId="44" xfId="2" applyFont="1" applyFill="1" applyBorder="1" applyAlignment="1">
      <alignment vertical="center"/>
    </xf>
    <xf numFmtId="0" fontId="22" fillId="0" borderId="0" xfId="3" applyFont="1" applyFill="1" applyAlignment="1">
      <alignment vertical="center" wrapText="1"/>
    </xf>
    <xf numFmtId="0" fontId="22" fillId="0" borderId="0" xfId="2" applyNumberFormat="1" applyFont="1" applyFill="1" applyBorder="1" applyAlignment="1">
      <alignment vertical="center"/>
    </xf>
    <xf numFmtId="41" fontId="22" fillId="0" borderId="42" xfId="1" applyFont="1" applyFill="1" applyBorder="1" applyAlignment="1">
      <alignment vertical="center"/>
    </xf>
    <xf numFmtId="0" fontId="22" fillId="0" borderId="33" xfId="1" applyNumberFormat="1" applyFont="1" applyFill="1" applyBorder="1" applyAlignment="1">
      <alignment vertical="center"/>
    </xf>
    <xf numFmtId="41" fontId="22" fillId="0" borderId="92" xfId="1" applyFont="1" applyFill="1" applyBorder="1" applyAlignment="1">
      <alignment vertical="center"/>
    </xf>
    <xf numFmtId="0" fontId="22" fillId="0" borderId="0" xfId="1" applyNumberFormat="1" applyFont="1" applyFill="1" applyBorder="1" applyAlignment="1">
      <alignment vertical="center"/>
    </xf>
    <xf numFmtId="41" fontId="22" fillId="0" borderId="41" xfId="2" applyFont="1" applyFill="1" applyBorder="1" applyAlignment="1">
      <alignment vertical="center"/>
    </xf>
    <xf numFmtId="41" fontId="22" fillId="0" borderId="106" xfId="2" applyFont="1" applyFill="1" applyBorder="1" applyAlignment="1">
      <alignment horizontal="left" vertical="center"/>
    </xf>
    <xf numFmtId="0" fontId="22" fillId="0" borderId="68" xfId="3" applyNumberFormat="1" applyFont="1" applyFill="1" applyBorder="1" applyAlignment="1">
      <alignment vertical="center" wrapText="1"/>
    </xf>
    <xf numFmtId="0" fontId="22" fillId="0" borderId="0" xfId="3" applyNumberFormat="1" applyFont="1" applyFill="1" applyBorder="1" applyAlignment="1">
      <alignment vertical="center" wrapText="1"/>
    </xf>
    <xf numFmtId="0" fontId="22" fillId="0" borderId="16" xfId="3" applyNumberFormat="1" applyFont="1" applyFill="1" applyBorder="1" applyAlignment="1">
      <alignment vertical="center" wrapText="1"/>
    </xf>
    <xf numFmtId="41" fontId="22" fillId="0" borderId="108" xfId="1" applyFont="1" applyFill="1" applyBorder="1" applyAlignment="1">
      <alignment horizontal="left" vertical="center"/>
    </xf>
    <xf numFmtId="0" fontId="22" fillId="0" borderId="0" xfId="2" applyNumberFormat="1" applyFont="1" applyFill="1" applyBorder="1" applyAlignment="1">
      <alignment horizontal="center" vertical="center" wrapText="1"/>
    </xf>
    <xf numFmtId="0" fontId="22" fillId="0" borderId="111" xfId="3" applyNumberFormat="1" applyFont="1" applyFill="1" applyBorder="1" applyAlignment="1">
      <alignment vertical="center" wrapText="1"/>
    </xf>
    <xf numFmtId="41" fontId="22" fillId="0" borderId="74" xfId="2" applyFont="1" applyFill="1" applyBorder="1" applyAlignment="1">
      <alignment vertical="center"/>
    </xf>
    <xf numFmtId="41" fontId="22" fillId="0" borderId="12" xfId="1" applyFont="1" applyFill="1" applyBorder="1" applyAlignment="1">
      <alignment horizontal="left" vertical="center"/>
    </xf>
    <xf numFmtId="41" fontId="22" fillId="0" borderId="41" xfId="1" applyFont="1" applyFill="1" applyBorder="1" applyAlignment="1">
      <alignment horizontal="left" vertical="center"/>
    </xf>
    <xf numFmtId="0" fontId="22" fillId="0" borderId="16" xfId="2" applyNumberFormat="1" applyFont="1" applyFill="1" applyBorder="1" applyAlignment="1">
      <alignment horizontal="center" vertical="center" wrapText="1"/>
    </xf>
    <xf numFmtId="41" fontId="22" fillId="0" borderId="16" xfId="2" applyFont="1" applyFill="1" applyBorder="1" applyAlignment="1">
      <alignment vertical="center"/>
    </xf>
    <xf numFmtId="0" fontId="22" fillId="0" borderId="0" xfId="3" applyNumberFormat="1" applyFont="1" applyFill="1" applyBorder="1" applyAlignment="1">
      <alignment vertical="center"/>
    </xf>
    <xf numFmtId="41" fontId="22" fillId="0" borderId="12" xfId="1" applyFont="1" applyFill="1" applyBorder="1" applyAlignment="1">
      <alignment horizontal="left" vertical="center" wrapText="1"/>
    </xf>
    <xf numFmtId="41" fontId="22" fillId="0" borderId="41" xfId="1" applyFont="1" applyFill="1" applyBorder="1" applyAlignment="1">
      <alignment horizontal="left" vertical="center" wrapText="1"/>
    </xf>
    <xf numFmtId="0" fontId="22" fillId="0" borderId="16" xfId="3" applyNumberFormat="1" applyFont="1" applyFill="1" applyBorder="1" applyAlignment="1">
      <alignment vertical="center"/>
    </xf>
    <xf numFmtId="41" fontId="22" fillId="0" borderId="42" xfId="1" applyFont="1" applyFill="1" applyBorder="1" applyAlignment="1">
      <alignment horizontal="left" vertical="center" wrapText="1"/>
    </xf>
    <xf numFmtId="41" fontId="22" fillId="0" borderId="0" xfId="1" applyFont="1" applyFill="1" applyBorder="1" applyAlignment="1">
      <alignment horizontal="center" vertical="center"/>
    </xf>
    <xf numFmtId="41" fontId="22" fillId="0" borderId="0" xfId="1" applyFont="1" applyFill="1" applyBorder="1" applyAlignment="1">
      <alignment vertical="center" wrapText="1"/>
    </xf>
    <xf numFmtId="41" fontId="22" fillId="0" borderId="65" xfId="1" applyFont="1" applyFill="1" applyBorder="1" applyAlignment="1">
      <alignment horizontal="right" vertical="center"/>
    </xf>
    <xf numFmtId="0" fontId="54" fillId="0" borderId="0" xfId="3" applyFont="1" applyBorder="1" applyAlignment="1">
      <alignment vertical="center" wrapText="1"/>
    </xf>
    <xf numFmtId="0" fontId="22" fillId="0" borderId="0" xfId="3" applyFont="1" applyBorder="1" applyAlignment="1">
      <alignment horizontal="center" vertical="center"/>
    </xf>
    <xf numFmtId="0" fontId="22" fillId="0" borderId="0" xfId="3" applyFont="1" applyBorder="1" applyAlignment="1">
      <alignment horizontal="left" vertical="center"/>
    </xf>
    <xf numFmtId="3" fontId="22" fillId="0" borderId="0" xfId="3" applyNumberFormat="1" applyFont="1" applyBorder="1" applyAlignment="1">
      <alignment horizontal="right" vertical="center"/>
    </xf>
    <xf numFmtId="0" fontId="22" fillId="0" borderId="0" xfId="3" applyFont="1" applyAlignment="1">
      <alignment horizontal="left" vertical="center"/>
    </xf>
    <xf numFmtId="3" fontId="22" fillId="0" borderId="65" xfId="3" applyNumberFormat="1" applyFont="1" applyBorder="1" applyAlignment="1">
      <alignment horizontal="right" vertical="center"/>
    </xf>
    <xf numFmtId="0" fontId="22" fillId="0" borderId="0" xfId="2" applyNumberFormat="1" applyFont="1" applyFill="1" applyBorder="1" applyAlignment="1">
      <alignment horizontal="left" vertical="center"/>
    </xf>
    <xf numFmtId="41" fontId="22" fillId="0" borderId="42" xfId="2" applyFont="1" applyFill="1" applyBorder="1" applyAlignment="1">
      <alignment horizontal="left" vertical="center"/>
    </xf>
    <xf numFmtId="0" fontId="22" fillId="0" borderId="33" xfId="2" applyNumberFormat="1" applyFont="1" applyFill="1" applyBorder="1" applyAlignment="1">
      <alignment horizontal="center" vertical="center" wrapText="1"/>
    </xf>
    <xf numFmtId="3" fontId="22" fillId="0" borderId="44" xfId="0" applyNumberFormat="1" applyFont="1" applyBorder="1" applyAlignment="1">
      <alignment horizontal="right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3" fontId="22" fillId="0" borderId="65" xfId="0" applyNumberFormat="1" applyFont="1" applyBorder="1" applyAlignment="1">
      <alignment horizontal="right" vertical="center"/>
    </xf>
    <xf numFmtId="0" fontId="64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3" fontId="22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justify" vertical="center"/>
    </xf>
    <xf numFmtId="0" fontId="22" fillId="0" borderId="0" xfId="0" applyFont="1" applyAlignment="1">
      <alignment horizontal="center" vertical="center" wrapText="1"/>
    </xf>
    <xf numFmtId="0" fontId="22" fillId="0" borderId="16" xfId="0" applyFont="1" applyBorder="1">
      <alignment vertical="center"/>
    </xf>
    <xf numFmtId="0" fontId="22" fillId="0" borderId="16" xfId="0" applyFont="1" applyBorder="1" applyAlignment="1">
      <alignment horizontal="left" vertical="center" wrapText="1"/>
    </xf>
    <xf numFmtId="3" fontId="22" fillId="0" borderId="3" xfId="0" applyNumberFormat="1" applyFont="1" applyBorder="1" applyAlignment="1">
      <alignment horizontal="right" vertical="center"/>
    </xf>
    <xf numFmtId="0" fontId="22" fillId="0" borderId="0" xfId="3" applyFont="1">
      <alignment vertical="center"/>
    </xf>
    <xf numFmtId="0" fontId="21" fillId="0" borderId="0" xfId="3" applyFont="1" applyAlignment="1">
      <alignment horizontal="center" vertical="center"/>
    </xf>
    <xf numFmtId="0" fontId="21" fillId="0" borderId="0" xfId="3" applyFont="1" applyAlignment="1">
      <alignment horizontal="left" vertical="center" wrapText="1"/>
    </xf>
    <xf numFmtId="3" fontId="21" fillId="0" borderId="0" xfId="3" applyNumberFormat="1" applyFont="1">
      <alignment vertical="center"/>
    </xf>
    <xf numFmtId="0" fontId="11" fillId="0" borderId="0" xfId="0" applyFont="1">
      <alignment vertical="center"/>
    </xf>
    <xf numFmtId="0" fontId="21" fillId="0" borderId="0" xfId="3" applyFont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22" fillId="0" borderId="33" xfId="1" applyNumberFormat="1" applyFont="1" applyFill="1" applyBorder="1" applyAlignment="1">
      <alignment horizontal="center" vertical="center"/>
    </xf>
    <xf numFmtId="0" fontId="65" fillId="0" borderId="33" xfId="0" applyFont="1" applyBorder="1" applyAlignment="1">
      <alignment horizontal="right" vertical="center"/>
    </xf>
    <xf numFmtId="0" fontId="22" fillId="0" borderId="0" xfId="1" applyNumberFormat="1" applyFont="1" applyFill="1" applyBorder="1" applyAlignment="1">
      <alignment horizontal="center" vertical="center"/>
    </xf>
    <xf numFmtId="0" fontId="65" fillId="0" borderId="0" xfId="0" applyFont="1" applyAlignment="1">
      <alignment horizontal="right" vertical="center"/>
    </xf>
    <xf numFmtId="0" fontId="22" fillId="0" borderId="16" xfId="1" applyNumberFormat="1" applyFont="1" applyFill="1" applyBorder="1" applyAlignment="1">
      <alignment horizontal="center" vertical="center"/>
    </xf>
    <xf numFmtId="0" fontId="65" fillId="0" borderId="16" xfId="0" applyFont="1" applyBorder="1" applyAlignment="1">
      <alignment horizontal="right" vertical="center"/>
    </xf>
    <xf numFmtId="0" fontId="22" fillId="0" borderId="0" xfId="2" applyNumberFormat="1" applyFont="1" applyFill="1" applyBorder="1" applyAlignment="1">
      <alignment horizontal="left" vertical="center" wrapText="1"/>
    </xf>
    <xf numFmtId="0" fontId="24" fillId="0" borderId="0" xfId="2" applyNumberFormat="1" applyFont="1" applyFill="1" applyBorder="1" applyAlignment="1">
      <alignment horizontal="left" vertical="center" wrapText="1"/>
    </xf>
    <xf numFmtId="0" fontId="24" fillId="0" borderId="16" xfId="1" applyNumberFormat="1" applyFont="1" applyFill="1" applyBorder="1" applyAlignment="1">
      <alignment horizontal="center" vertical="center"/>
    </xf>
    <xf numFmtId="0" fontId="22" fillId="0" borderId="16" xfId="0" applyNumberFormat="1" applyFont="1" applyFill="1" applyBorder="1" applyAlignment="1">
      <alignment vertical="center" wrapText="1"/>
    </xf>
    <xf numFmtId="3" fontId="21" fillId="0" borderId="11" xfId="0" applyNumberFormat="1" applyFont="1" applyBorder="1" applyAlignment="1">
      <alignment horizontal="right" vertical="center"/>
    </xf>
    <xf numFmtId="0" fontId="67" fillId="0" borderId="0" xfId="0" applyFont="1" applyAlignment="1">
      <alignment horizontal="left" vertical="center"/>
    </xf>
    <xf numFmtId="0" fontId="22" fillId="0" borderId="0" xfId="1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4" fillId="0" borderId="16" xfId="1" applyNumberFormat="1" applyFont="1" applyFill="1" applyBorder="1" applyAlignment="1">
      <alignment horizontal="center" vertical="center" wrapText="1"/>
    </xf>
    <xf numFmtId="0" fontId="22" fillId="0" borderId="16" xfId="0" applyFont="1" applyBorder="1" applyAlignment="1">
      <alignment vertical="center" wrapText="1"/>
    </xf>
    <xf numFmtId="0" fontId="69" fillId="0" borderId="0" xfId="3" applyFont="1" applyAlignment="1">
      <alignment horizontal="center" vertical="center"/>
    </xf>
    <xf numFmtId="41" fontId="22" fillId="4" borderId="0" xfId="1" applyFont="1" applyFill="1" applyBorder="1" applyAlignment="1">
      <alignment horizontal="center" vertical="center"/>
    </xf>
    <xf numFmtId="41" fontId="22" fillId="4" borderId="0" xfId="1" applyFont="1" applyFill="1" applyBorder="1" applyAlignment="1">
      <alignment horizontal="left" vertical="center" wrapText="1"/>
    </xf>
    <xf numFmtId="41" fontId="22" fillId="4" borderId="65" xfId="1" applyFont="1" applyFill="1" applyBorder="1" applyAlignment="1">
      <alignment vertical="center"/>
    </xf>
    <xf numFmtId="41" fontId="22" fillId="4" borderId="0" xfId="1" applyFont="1" applyFill="1" applyBorder="1" applyAlignment="1">
      <alignment horizontal="left" vertical="center"/>
    </xf>
    <xf numFmtId="41" fontId="22" fillId="4" borderId="0" xfId="1" applyFont="1" applyFill="1" applyBorder="1" applyAlignment="1">
      <alignment vertical="center" wrapText="1"/>
    </xf>
    <xf numFmtId="41" fontId="22" fillId="4" borderId="16" xfId="1" applyFont="1" applyFill="1" applyBorder="1" applyAlignment="1">
      <alignment horizontal="center" vertical="center"/>
    </xf>
    <xf numFmtId="41" fontId="22" fillId="4" borderId="16" xfId="1" applyFont="1" applyFill="1" applyBorder="1" applyAlignment="1">
      <alignment horizontal="left" vertical="center" wrapText="1"/>
    </xf>
    <xf numFmtId="41" fontId="22" fillId="4" borderId="16" xfId="1" applyFont="1" applyFill="1" applyBorder="1" applyAlignment="1">
      <alignment vertical="center" wrapText="1"/>
    </xf>
    <xf numFmtId="0" fontId="22" fillId="0" borderId="0" xfId="0" applyFont="1" applyAlignment="1">
      <alignment horizontal="justify" vertical="center"/>
    </xf>
    <xf numFmtId="41" fontId="22" fillId="0" borderId="27" xfId="1" applyFont="1" applyFill="1" applyBorder="1" applyAlignment="1">
      <alignment vertical="center"/>
    </xf>
    <xf numFmtId="0" fontId="22" fillId="0" borderId="0" xfId="0" applyFont="1" applyFill="1">
      <alignment vertical="center"/>
    </xf>
    <xf numFmtId="41" fontId="22" fillId="0" borderId="16" xfId="1" applyFont="1" applyFill="1" applyBorder="1" applyAlignment="1">
      <alignment horizontal="center" vertical="center"/>
    </xf>
    <xf numFmtId="0" fontId="22" fillId="0" borderId="16" xfId="0" applyFont="1" applyBorder="1" applyAlignment="1">
      <alignment horizontal="left" vertical="center"/>
    </xf>
    <xf numFmtId="41" fontId="22" fillId="0" borderId="16" xfId="2" applyFont="1" applyFill="1" applyBorder="1" applyAlignment="1">
      <alignment horizontal="left" vertical="center" wrapText="1"/>
    </xf>
    <xf numFmtId="0" fontId="22" fillId="0" borderId="16" xfId="3" applyFont="1" applyBorder="1">
      <alignment vertical="center"/>
    </xf>
    <xf numFmtId="3" fontId="22" fillId="0" borderId="0" xfId="0" applyNumberFormat="1" applyFont="1" applyAlignment="1">
      <alignment vertical="center" wrapText="1"/>
    </xf>
    <xf numFmtId="0" fontId="22" fillId="0" borderId="33" xfId="0" applyFont="1" applyBorder="1">
      <alignment vertical="center"/>
    </xf>
    <xf numFmtId="0" fontId="54" fillId="0" borderId="33" xfId="0" applyFont="1" applyBorder="1" applyAlignment="1">
      <alignment vertical="center" wrapText="1"/>
    </xf>
    <xf numFmtId="0" fontId="22" fillId="0" borderId="33" xfId="0" applyFont="1" applyBorder="1" applyAlignment="1">
      <alignment horizontal="left" vertical="center" wrapText="1"/>
    </xf>
    <xf numFmtId="0" fontId="11" fillId="0" borderId="12" xfId="0" applyFont="1" applyBorder="1">
      <alignment vertical="center"/>
    </xf>
    <xf numFmtId="0" fontId="22" fillId="0" borderId="65" xfId="0" applyFont="1" applyBorder="1" applyAlignment="1">
      <alignment horizontal="right" vertical="center"/>
    </xf>
    <xf numFmtId="0" fontId="11" fillId="0" borderId="65" xfId="0" applyFont="1" applyBorder="1" applyAlignment="1">
      <alignment horizontal="right" vertical="center"/>
    </xf>
    <xf numFmtId="0" fontId="22" fillId="0" borderId="16" xfId="0" applyFont="1" applyBorder="1" applyAlignment="1">
      <alignment horizontal="justify" vertical="center"/>
    </xf>
    <xf numFmtId="3" fontId="21" fillId="0" borderId="3" xfId="0" applyNumberFormat="1" applyFont="1" applyBorder="1" applyAlignment="1">
      <alignment horizontal="right" vertical="center"/>
    </xf>
    <xf numFmtId="0" fontId="22" fillId="0" borderId="107" xfId="3" applyFont="1" applyBorder="1" applyAlignment="1">
      <alignment vertical="center" wrapText="1"/>
    </xf>
    <xf numFmtId="41" fontId="22" fillId="0" borderId="114" xfId="2" applyFont="1" applyFill="1" applyBorder="1" applyAlignment="1">
      <alignment vertical="center"/>
    </xf>
    <xf numFmtId="41" fontId="22" fillId="0" borderId="33" xfId="2" applyFont="1" applyFill="1" applyBorder="1" applyAlignment="1">
      <alignment horizontal="left" vertical="center" wrapText="1"/>
    </xf>
    <xf numFmtId="0" fontId="22" fillId="0" borderId="33" xfId="3" applyFont="1" applyFill="1" applyBorder="1">
      <alignment vertical="center"/>
    </xf>
    <xf numFmtId="0" fontId="21" fillId="0" borderId="33" xfId="0" applyFont="1" applyFill="1" applyBorder="1">
      <alignment vertical="center"/>
    </xf>
    <xf numFmtId="3" fontId="22" fillId="0" borderId="0" xfId="3" applyNumberFormat="1" applyFont="1" applyFill="1">
      <alignment vertical="center"/>
    </xf>
    <xf numFmtId="0" fontId="22" fillId="0" borderId="0" xfId="3" applyFont="1" applyFill="1" applyBorder="1">
      <alignment vertical="center"/>
    </xf>
    <xf numFmtId="0" fontId="22" fillId="4" borderId="1" xfId="6" applyFont="1" applyFill="1" applyBorder="1" applyAlignment="1">
      <alignment horizontal="left" vertical="center" wrapText="1"/>
    </xf>
    <xf numFmtId="0" fontId="22" fillId="0" borderId="0" xfId="2" applyNumberFormat="1" applyFont="1" applyFill="1" applyBorder="1" applyAlignment="1">
      <alignment horizontal="center" vertical="center"/>
    </xf>
    <xf numFmtId="0" fontId="24" fillId="0" borderId="0" xfId="2" applyNumberFormat="1" applyFont="1" applyFill="1" applyBorder="1" applyAlignment="1">
      <alignment horizontal="center" vertical="center"/>
    </xf>
    <xf numFmtId="0" fontId="61" fillId="0" borderId="0" xfId="2" applyNumberFormat="1" applyFont="1" applyFill="1" applyBorder="1" applyAlignment="1">
      <alignment horizontal="center" vertical="center"/>
    </xf>
    <xf numFmtId="0" fontId="27" fillId="0" borderId="0" xfId="3" applyFont="1" applyAlignment="1">
      <alignment vertical="center" wrapText="1"/>
    </xf>
    <xf numFmtId="41" fontId="27" fillId="0" borderId="65" xfId="2" applyFont="1" applyFill="1" applyBorder="1" applyAlignment="1">
      <alignment vertical="center"/>
    </xf>
    <xf numFmtId="0" fontId="70" fillId="0" borderId="0" xfId="3" applyFont="1" applyBorder="1" applyAlignment="1">
      <alignment vertical="center" wrapText="1"/>
    </xf>
    <xf numFmtId="0" fontId="22" fillId="0" borderId="0" xfId="3" applyFont="1" applyBorder="1" applyAlignment="1">
      <alignment vertical="center" wrapText="1"/>
    </xf>
    <xf numFmtId="0" fontId="11" fillId="0" borderId="0" xfId="3" applyFont="1" applyBorder="1">
      <alignment vertical="center"/>
    </xf>
    <xf numFmtId="179" fontId="22" fillId="0" borderId="6" xfId="3" applyNumberFormat="1" applyFont="1" applyBorder="1" applyAlignment="1">
      <alignment vertical="center"/>
    </xf>
    <xf numFmtId="179" fontId="22" fillId="0" borderId="125" xfId="3" applyNumberFormat="1" applyFont="1" applyBorder="1" applyAlignment="1">
      <alignment vertical="center"/>
    </xf>
    <xf numFmtId="179" fontId="22" fillId="0" borderId="3" xfId="3" applyNumberFormat="1" applyFont="1" applyBorder="1">
      <alignment vertical="center"/>
    </xf>
    <xf numFmtId="9" fontId="23" fillId="0" borderId="10" xfId="10" applyFont="1" applyFill="1" applyBorder="1">
      <alignment vertical="center"/>
    </xf>
    <xf numFmtId="179" fontId="22" fillId="0" borderId="5" xfId="3" applyNumberFormat="1" applyFont="1" applyBorder="1">
      <alignment vertical="center"/>
    </xf>
    <xf numFmtId="179" fontId="22" fillId="0" borderId="32" xfId="3" applyNumberFormat="1" applyFont="1" applyBorder="1">
      <alignment vertical="center"/>
    </xf>
    <xf numFmtId="179" fontId="22" fillId="0" borderId="45" xfId="3" applyNumberFormat="1" applyFont="1" applyBorder="1">
      <alignment vertical="center"/>
    </xf>
    <xf numFmtId="0" fontId="54" fillId="0" borderId="15" xfId="6" applyFont="1" applyBorder="1">
      <alignment vertical="center"/>
    </xf>
    <xf numFmtId="179" fontId="9" fillId="0" borderId="126" xfId="7" applyNumberFormat="1" applyFont="1" applyBorder="1">
      <alignment vertical="center"/>
    </xf>
    <xf numFmtId="179" fontId="22" fillId="0" borderId="2" xfId="6" applyNumberFormat="1" applyFont="1" applyBorder="1">
      <alignment vertical="center"/>
    </xf>
    <xf numFmtId="0" fontId="44" fillId="4" borderId="10" xfId="6" applyFont="1" applyFill="1" applyBorder="1" applyAlignment="1">
      <alignment horizontal="left" vertical="center" wrapText="1"/>
    </xf>
    <xf numFmtId="179" fontId="22" fillId="0" borderId="12" xfId="0" applyNumberFormat="1" applyFont="1" applyFill="1" applyBorder="1" applyAlignment="1">
      <alignment vertical="center"/>
    </xf>
    <xf numFmtId="0" fontId="22" fillId="4" borderId="34" xfId="6" applyFont="1" applyFill="1" applyBorder="1" applyAlignment="1">
      <alignment horizontal="left" vertical="center" wrapText="1"/>
    </xf>
    <xf numFmtId="0" fontId="22" fillId="4" borderId="10" xfId="6" applyFont="1" applyFill="1" applyBorder="1" applyAlignment="1">
      <alignment horizontal="left" vertical="center" wrapText="1"/>
    </xf>
    <xf numFmtId="179" fontId="22" fillId="2" borderId="42" xfId="0" applyNumberFormat="1" applyFont="1" applyFill="1" applyBorder="1" applyAlignment="1">
      <alignment vertical="center"/>
    </xf>
    <xf numFmtId="0" fontId="0" fillId="0" borderId="5" xfId="0" applyBorder="1">
      <alignment vertical="center"/>
    </xf>
    <xf numFmtId="179" fontId="22" fillId="0" borderId="35" xfId="0" applyNumberFormat="1" applyFont="1" applyFill="1" applyBorder="1" applyAlignment="1">
      <alignment vertical="center"/>
    </xf>
    <xf numFmtId="179" fontId="22" fillId="0" borderId="42" xfId="0" applyNumberFormat="1" applyFont="1" applyFill="1" applyBorder="1" applyAlignment="1">
      <alignment vertical="center"/>
    </xf>
    <xf numFmtId="179" fontId="22" fillId="0" borderId="46" xfId="0" applyNumberFormat="1" applyFont="1" applyFill="1" applyBorder="1" applyAlignment="1">
      <alignment vertical="center"/>
    </xf>
    <xf numFmtId="179" fontId="22" fillId="0" borderId="32" xfId="0" applyNumberFormat="1" applyFont="1" applyFill="1" applyBorder="1" applyAlignment="1">
      <alignment vertical="center"/>
    </xf>
    <xf numFmtId="179" fontId="22" fillId="0" borderId="46" xfId="3" applyNumberFormat="1" applyFont="1" applyFill="1" applyBorder="1" applyAlignment="1">
      <alignment vertical="center"/>
    </xf>
    <xf numFmtId="41" fontId="23" fillId="3" borderId="8" xfId="1" applyFont="1" applyFill="1" applyBorder="1">
      <alignment vertical="center"/>
    </xf>
    <xf numFmtId="41" fontId="23" fillId="3" borderId="121" xfId="1" applyFont="1" applyFill="1" applyBorder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1" fillId="0" borderId="1" xfId="4" applyFont="1" applyBorder="1" applyAlignment="1">
      <alignment horizontal="center" vertical="center" wrapText="1"/>
    </xf>
    <xf numFmtId="0" fontId="31" fillId="0" borderId="1" xfId="4" applyFont="1" applyBorder="1" applyAlignment="1">
      <alignment horizontal="center" vertical="center"/>
    </xf>
    <xf numFmtId="0" fontId="29" fillId="0" borderId="0" xfId="4" applyFont="1" applyAlignment="1">
      <alignment horizontal="center" vertical="center"/>
    </xf>
    <xf numFmtId="0" fontId="31" fillId="0" borderId="0" xfId="4" applyFont="1" applyAlignment="1">
      <alignment horizontal="left" vertical="center"/>
    </xf>
    <xf numFmtId="0" fontId="31" fillId="0" borderId="0" xfId="4" applyFont="1" applyAlignment="1">
      <alignment horizontal="left" vertical="center" wrapText="1"/>
    </xf>
    <xf numFmtId="0" fontId="31" fillId="0" borderId="0" xfId="4" applyFont="1" applyAlignment="1">
      <alignment horizontal="center" vertical="center" wrapText="1"/>
    </xf>
    <xf numFmtId="41" fontId="31" fillId="0" borderId="17" xfId="4" applyNumberFormat="1" applyFont="1" applyBorder="1" applyAlignment="1">
      <alignment horizontal="center" vertical="center"/>
    </xf>
    <xf numFmtId="0" fontId="31" fillId="0" borderId="31" xfId="4" applyFont="1" applyBorder="1" applyAlignment="1">
      <alignment horizontal="center" vertical="center"/>
    </xf>
    <xf numFmtId="0" fontId="31" fillId="0" borderId="11" xfId="4" applyFont="1" applyBorder="1" applyAlignment="1">
      <alignment horizontal="center" vertical="center"/>
    </xf>
    <xf numFmtId="41" fontId="31" fillId="0" borderId="17" xfId="1" applyFont="1" applyBorder="1" applyAlignment="1">
      <alignment horizontal="right" vertical="center"/>
    </xf>
    <xf numFmtId="41" fontId="31" fillId="0" borderId="31" xfId="1" applyFont="1" applyBorder="1" applyAlignment="1">
      <alignment horizontal="right" vertical="center"/>
    </xf>
    <xf numFmtId="41" fontId="31" fillId="0" borderId="11" xfId="1" applyFont="1" applyBorder="1" applyAlignment="1">
      <alignment horizontal="right" vertical="center"/>
    </xf>
    <xf numFmtId="0" fontId="33" fillId="0" borderId="0" xfId="4" applyFont="1" applyAlignment="1">
      <alignment horizontal="left" vertical="center"/>
    </xf>
    <xf numFmtId="0" fontId="41" fillId="3" borderId="63" xfId="6" applyFont="1" applyFill="1" applyBorder="1" applyAlignment="1">
      <alignment horizontal="center" vertical="center" wrapText="1"/>
    </xf>
    <xf numFmtId="0" fontId="41" fillId="3" borderId="57" xfId="6" applyFont="1" applyFill="1" applyBorder="1" applyAlignment="1">
      <alignment horizontal="center" vertical="center" wrapText="1"/>
    </xf>
    <xf numFmtId="41" fontId="23" fillId="3" borderId="41" xfId="7" applyFont="1" applyFill="1" applyBorder="1" applyAlignment="1">
      <alignment horizontal="center" vertical="center"/>
    </xf>
    <xf numFmtId="41" fontId="23" fillId="3" borderId="16" xfId="7" applyFont="1" applyFill="1" applyBorder="1" applyAlignment="1">
      <alignment horizontal="center" vertical="center"/>
    </xf>
    <xf numFmtId="41" fontId="23" fillId="3" borderId="3" xfId="7" applyFont="1" applyFill="1" applyBorder="1" applyAlignment="1">
      <alignment horizontal="center" vertical="center"/>
    </xf>
    <xf numFmtId="41" fontId="41" fillId="0" borderId="46" xfId="7" applyFont="1" applyBorder="1" applyAlignment="1">
      <alignment horizontal="center" vertical="top"/>
    </xf>
    <xf numFmtId="41" fontId="27" fillId="0" borderId="29" xfId="7" applyFont="1" applyBorder="1" applyAlignment="1">
      <alignment horizontal="center" vertical="top"/>
    </xf>
    <xf numFmtId="41" fontId="27" fillId="0" borderId="6" xfId="7" applyFont="1" applyBorder="1" applyAlignment="1">
      <alignment horizontal="center" vertical="top"/>
    </xf>
    <xf numFmtId="41" fontId="27" fillId="0" borderId="2" xfId="7" applyFont="1" applyBorder="1" applyAlignment="1">
      <alignment horizontal="center" vertical="top"/>
    </xf>
    <xf numFmtId="41" fontId="41" fillId="0" borderId="1" xfId="7" applyFont="1" applyBorder="1" applyAlignment="1">
      <alignment horizontal="center" vertical="top"/>
    </xf>
    <xf numFmtId="0" fontId="41" fillId="3" borderId="73" xfId="6" applyFont="1" applyFill="1" applyBorder="1" applyAlignment="1">
      <alignment horizontal="center" vertical="center"/>
    </xf>
    <xf numFmtId="0" fontId="41" fillId="3" borderId="13" xfId="6" applyFont="1" applyFill="1" applyBorder="1" applyAlignment="1">
      <alignment horizontal="center" vertical="center"/>
    </xf>
    <xf numFmtId="0" fontId="48" fillId="0" borderId="0" xfId="6" applyFont="1" applyAlignment="1">
      <alignment horizontal="center" vertical="center"/>
    </xf>
    <xf numFmtId="0" fontId="46" fillId="3" borderId="25" xfId="6" applyFont="1" applyFill="1" applyBorder="1" applyAlignment="1">
      <alignment horizontal="center" vertical="center"/>
    </xf>
    <xf numFmtId="0" fontId="46" fillId="3" borderId="19" xfId="6" applyFont="1" applyFill="1" applyBorder="1" applyAlignment="1">
      <alignment horizontal="center" vertical="center"/>
    </xf>
    <xf numFmtId="0" fontId="46" fillId="3" borderId="13" xfId="6" applyFont="1" applyFill="1" applyBorder="1" applyAlignment="1">
      <alignment horizontal="center" vertical="center"/>
    </xf>
    <xf numFmtId="0" fontId="46" fillId="3" borderId="73" xfId="6" applyFont="1" applyFill="1" applyBorder="1" applyAlignment="1">
      <alignment horizontal="center" vertical="center"/>
    </xf>
    <xf numFmtId="0" fontId="41" fillId="3" borderId="63" xfId="6" applyFont="1" applyFill="1" applyBorder="1" applyAlignment="1">
      <alignment horizontal="center" vertical="center"/>
    </xf>
    <xf numFmtId="0" fontId="41" fillId="3" borderId="57" xfId="6" applyFont="1" applyFill="1" applyBorder="1" applyAlignment="1">
      <alignment horizontal="center" vertical="center"/>
    </xf>
    <xf numFmtId="0" fontId="41" fillId="3" borderId="47" xfId="6" applyFont="1" applyFill="1" applyBorder="1" applyAlignment="1">
      <alignment horizontal="center" vertical="center"/>
    </xf>
    <xf numFmtId="0" fontId="41" fillId="3" borderId="58" xfId="6" applyFont="1" applyFill="1" applyBorder="1" applyAlignment="1">
      <alignment horizontal="center" vertical="center"/>
    </xf>
    <xf numFmtId="0" fontId="46" fillId="0" borderId="0" xfId="6" applyFont="1" applyAlignment="1">
      <alignment horizontal="left" vertical="center"/>
    </xf>
    <xf numFmtId="0" fontId="41" fillId="0" borderId="9" xfId="6" applyFont="1" applyBorder="1" applyAlignment="1">
      <alignment horizontal="right" vertical="center"/>
    </xf>
    <xf numFmtId="0" fontId="27" fillId="0" borderId="29" xfId="6" applyFont="1" applyBorder="1" applyAlignment="1">
      <alignment horizontal="center" vertical="center"/>
    </xf>
    <xf numFmtId="0" fontId="27" fillId="0" borderId="6" xfId="6" applyFont="1" applyBorder="1" applyAlignment="1">
      <alignment horizontal="center" vertical="center"/>
    </xf>
    <xf numFmtId="0" fontId="27" fillId="0" borderId="2" xfId="6" applyFont="1" applyBorder="1" applyAlignment="1">
      <alignment horizontal="center" vertical="center"/>
    </xf>
    <xf numFmtId="41" fontId="41" fillId="0" borderId="29" xfId="7" applyFont="1" applyBorder="1" applyAlignment="1">
      <alignment horizontal="center" vertical="center"/>
    </xf>
    <xf numFmtId="41" fontId="41" fillId="0" borderId="2" xfId="7" applyFont="1" applyBorder="1" applyAlignment="1">
      <alignment horizontal="center" vertical="center"/>
    </xf>
    <xf numFmtId="41" fontId="27" fillId="0" borderId="35" xfId="7" applyFont="1" applyBorder="1" applyAlignment="1">
      <alignment horizontal="center" vertical="top"/>
    </xf>
    <xf numFmtId="41" fontId="27" fillId="0" borderId="5" xfId="7" applyFont="1" applyBorder="1" applyAlignment="1">
      <alignment horizontal="center" vertical="top"/>
    </xf>
    <xf numFmtId="41" fontId="41" fillId="0" borderId="35" xfId="7" applyFont="1" applyBorder="1" applyAlignment="1">
      <alignment horizontal="center" vertical="top"/>
    </xf>
    <xf numFmtId="41" fontId="41" fillId="0" borderId="5" xfId="7" applyFont="1" applyBorder="1" applyAlignment="1">
      <alignment horizontal="center" vertical="top"/>
    </xf>
    <xf numFmtId="41" fontId="41" fillId="0" borderId="32" xfId="7" applyFont="1" applyBorder="1" applyAlignment="1">
      <alignment horizontal="center" vertical="top"/>
    </xf>
    <xf numFmtId="0" fontId="10" fillId="0" borderId="82" xfId="6" applyBorder="1" applyAlignment="1">
      <alignment horizontal="center" vertical="center"/>
    </xf>
    <xf numFmtId="0" fontId="10" fillId="0" borderId="90" xfId="6" applyBorder="1" applyAlignment="1">
      <alignment horizontal="center" vertical="center"/>
    </xf>
    <xf numFmtId="41" fontId="41" fillId="0" borderId="50" xfId="7" applyFont="1" applyBorder="1" applyAlignment="1">
      <alignment horizontal="center" vertical="top"/>
    </xf>
    <xf numFmtId="41" fontId="41" fillId="0" borderId="60" xfId="7" applyFont="1" applyBorder="1" applyAlignment="1">
      <alignment horizontal="center" vertical="top"/>
    </xf>
    <xf numFmtId="41" fontId="41" fillId="0" borderId="89" xfId="7" applyFont="1" applyBorder="1" applyAlignment="1">
      <alignment horizontal="center" vertical="top"/>
    </xf>
    <xf numFmtId="41" fontId="41" fillId="0" borderId="12" xfId="7" applyFont="1" applyBorder="1" applyAlignment="1">
      <alignment horizontal="center" vertical="top"/>
    </xf>
    <xf numFmtId="41" fontId="41" fillId="0" borderId="0" xfId="7" applyFont="1" applyBorder="1" applyAlignment="1">
      <alignment horizontal="center" vertical="top"/>
    </xf>
    <xf numFmtId="41" fontId="41" fillId="0" borderId="27" xfId="7" applyFont="1" applyBorder="1" applyAlignment="1">
      <alignment horizontal="center" vertical="top"/>
    </xf>
    <xf numFmtId="41" fontId="41" fillId="0" borderId="39" xfId="7" applyFont="1" applyBorder="1" applyAlignment="1">
      <alignment horizontal="center" vertical="top"/>
    </xf>
    <xf numFmtId="41" fontId="41" fillId="0" borderId="9" xfId="7" applyFont="1" applyBorder="1" applyAlignment="1">
      <alignment horizontal="center" vertical="top"/>
    </xf>
    <xf numFmtId="41" fontId="41" fillId="0" borderId="43" xfId="7" applyFont="1" applyBorder="1" applyAlignment="1">
      <alignment horizontal="center" vertical="top"/>
    </xf>
    <xf numFmtId="41" fontId="27" fillId="0" borderId="34" xfId="7" applyFont="1" applyBorder="1" applyAlignment="1">
      <alignment horizontal="center" vertical="top"/>
    </xf>
    <xf numFmtId="41" fontId="27" fillId="0" borderId="26" xfId="7" applyFont="1" applyBorder="1" applyAlignment="1">
      <alignment horizontal="center" vertical="top"/>
    </xf>
    <xf numFmtId="41" fontId="27" fillId="0" borderId="0" xfId="7" applyFont="1" applyBorder="1" applyAlignment="1">
      <alignment horizontal="center" vertical="top"/>
    </xf>
    <xf numFmtId="41" fontId="27" fillId="0" borderId="16" xfId="7" applyFont="1" applyBorder="1" applyAlignment="1">
      <alignment horizontal="center" vertical="top"/>
    </xf>
    <xf numFmtId="0" fontId="27" fillId="4" borderId="50" xfId="6" applyFont="1" applyFill="1" applyBorder="1" applyAlignment="1">
      <alignment horizontal="center" vertical="center"/>
    </xf>
    <xf numFmtId="0" fontId="27" fillId="4" borderId="60" xfId="6" applyFont="1" applyFill="1" applyBorder="1" applyAlignment="1">
      <alignment horizontal="center" vertical="center"/>
    </xf>
    <xf numFmtId="0" fontId="10" fillId="0" borderId="42" xfId="6" applyBorder="1" applyAlignment="1">
      <alignment horizontal="center" vertical="center"/>
    </xf>
    <xf numFmtId="0" fontId="10" fillId="0" borderId="33" xfId="6" applyBorder="1" applyAlignment="1">
      <alignment horizontal="center" vertical="center"/>
    </xf>
    <xf numFmtId="0" fontId="7" fillId="0" borderId="42" xfId="6" applyFont="1" applyBorder="1" applyAlignment="1">
      <alignment horizontal="left" vertical="center"/>
    </xf>
    <xf numFmtId="0" fontId="10" fillId="0" borderId="33" xfId="6" applyBorder="1" applyAlignment="1">
      <alignment horizontal="left" vertical="center"/>
    </xf>
    <xf numFmtId="0" fontId="10" fillId="0" borderId="42" xfId="6" applyBorder="1" applyAlignment="1">
      <alignment horizontal="left" vertical="center"/>
    </xf>
    <xf numFmtId="0" fontId="10" fillId="0" borderId="92" xfId="6" applyBorder="1" applyAlignment="1">
      <alignment horizontal="left" vertical="center"/>
    </xf>
    <xf numFmtId="0" fontId="7" fillId="0" borderId="45" xfId="6" applyFont="1" applyBorder="1" applyAlignment="1">
      <alignment horizontal="left" vertical="center"/>
    </xf>
    <xf numFmtId="0" fontId="10" fillId="0" borderId="31" xfId="6" applyBorder="1" applyAlignment="1">
      <alignment horizontal="left" vertical="center"/>
    </xf>
    <xf numFmtId="0" fontId="10" fillId="0" borderId="93" xfId="6" applyBorder="1" applyAlignment="1">
      <alignment horizontal="left" vertical="center"/>
    </xf>
    <xf numFmtId="0" fontId="23" fillId="3" borderId="22" xfId="0" applyFont="1" applyFill="1" applyBorder="1" applyAlignment="1">
      <alignment horizontal="center" vertical="center"/>
    </xf>
    <xf numFmtId="0" fontId="23" fillId="3" borderId="61" xfId="0" applyFont="1" applyFill="1" applyBorder="1" applyAlignment="1">
      <alignment horizontal="center" vertical="center"/>
    </xf>
    <xf numFmtId="176" fontId="53" fillId="0" borderId="0" xfId="0" applyNumberFormat="1" applyFont="1" applyFill="1" applyBorder="1" applyAlignment="1">
      <alignment horizontal="left"/>
    </xf>
    <xf numFmtId="0" fontId="52" fillId="0" borderId="0" xfId="6" applyFont="1" applyAlignment="1">
      <alignment horizontal="left" vertical="center"/>
    </xf>
    <xf numFmtId="0" fontId="41" fillId="3" borderId="20" xfId="6" applyFont="1" applyFill="1" applyBorder="1" applyAlignment="1">
      <alignment horizontal="center" vertical="center"/>
    </xf>
    <xf numFmtId="0" fontId="41" fillId="3" borderId="23" xfId="6" applyFont="1" applyFill="1" applyBorder="1" applyAlignment="1">
      <alignment horizontal="center" vertical="center"/>
    </xf>
    <xf numFmtId="0" fontId="41" fillId="3" borderId="49" xfId="6" applyFont="1" applyFill="1" applyBorder="1" applyAlignment="1">
      <alignment horizontal="center" vertical="center"/>
    </xf>
    <xf numFmtId="0" fontId="41" fillId="3" borderId="28" xfId="6" applyFont="1" applyFill="1" applyBorder="1" applyAlignment="1">
      <alignment horizontal="center" vertical="center"/>
    </xf>
    <xf numFmtId="0" fontId="41" fillId="3" borderId="48" xfId="6" applyFont="1" applyFill="1" applyBorder="1" applyAlignment="1">
      <alignment horizontal="center" vertical="center"/>
    </xf>
    <xf numFmtId="0" fontId="10" fillId="0" borderId="45" xfId="6" applyBorder="1" applyAlignment="1">
      <alignment horizontal="left" vertical="center"/>
    </xf>
    <xf numFmtId="0" fontId="7" fillId="0" borderId="12" xfId="6" applyFont="1" applyBorder="1" applyAlignment="1">
      <alignment horizontal="left" vertical="center"/>
    </xf>
    <xf numFmtId="0" fontId="10" fillId="0" borderId="0" xfId="6" applyBorder="1" applyAlignment="1">
      <alignment horizontal="left" vertical="center"/>
    </xf>
    <xf numFmtId="0" fontId="10" fillId="0" borderId="99" xfId="6" applyBorder="1" applyAlignment="1">
      <alignment horizontal="left" vertical="center"/>
    </xf>
    <xf numFmtId="41" fontId="41" fillId="0" borderId="51" xfId="7" applyFont="1" applyBorder="1" applyAlignment="1">
      <alignment horizontal="center" vertical="top"/>
    </xf>
    <xf numFmtId="41" fontId="27" fillId="0" borderId="1" xfId="7" applyFont="1" applyBorder="1" applyAlignment="1">
      <alignment horizontal="center" vertical="top"/>
    </xf>
    <xf numFmtId="41" fontId="27" fillId="0" borderId="38" xfId="7" applyFont="1" applyBorder="1" applyAlignment="1">
      <alignment horizontal="center" vertical="top"/>
    </xf>
    <xf numFmtId="0" fontId="2" fillId="0" borderId="45" xfId="6" applyFont="1" applyBorder="1" applyAlignment="1">
      <alignment horizontal="left" vertical="center"/>
    </xf>
    <xf numFmtId="0" fontId="2" fillId="0" borderId="55" xfId="6" applyFont="1" applyBorder="1" applyAlignment="1">
      <alignment horizontal="left" vertical="center" wrapText="1"/>
    </xf>
    <xf numFmtId="0" fontId="10" fillId="0" borderId="52" xfId="6" applyBorder="1" applyAlignment="1">
      <alignment horizontal="left" vertical="center"/>
    </xf>
    <xf numFmtId="0" fontId="10" fillId="0" borderId="100" xfId="6" applyBorder="1" applyAlignment="1">
      <alignment horizontal="left" vertical="center"/>
    </xf>
    <xf numFmtId="0" fontId="22" fillId="0" borderId="0" xfId="2" applyNumberFormat="1" applyFont="1" applyFill="1" applyBorder="1" applyAlignment="1">
      <alignment horizontal="center" vertical="center"/>
    </xf>
    <xf numFmtId="0" fontId="22" fillId="0" borderId="16" xfId="2" applyNumberFormat="1" applyFont="1" applyFill="1" applyBorder="1" applyAlignment="1">
      <alignment horizontal="center" vertical="center"/>
    </xf>
    <xf numFmtId="0" fontId="24" fillId="0" borderId="33" xfId="2" applyNumberFormat="1" applyFont="1" applyFill="1" applyBorder="1" applyAlignment="1">
      <alignment horizontal="center" vertical="center"/>
    </xf>
    <xf numFmtId="0" fontId="24" fillId="0" borderId="0" xfId="2" applyNumberFormat="1" applyFont="1" applyFill="1" applyBorder="1" applyAlignment="1">
      <alignment horizontal="center" vertical="center"/>
    </xf>
    <xf numFmtId="0" fontId="24" fillId="0" borderId="16" xfId="2" applyNumberFormat="1" applyFont="1" applyFill="1" applyBorder="1" applyAlignment="1">
      <alignment horizontal="center" vertical="center"/>
    </xf>
    <xf numFmtId="0" fontId="22" fillId="4" borderId="42" xfId="6" applyFont="1" applyFill="1" applyBorder="1" applyAlignment="1">
      <alignment horizontal="center" vertical="center" wrapText="1"/>
    </xf>
    <xf numFmtId="0" fontId="22" fillId="4" borderId="12" xfId="6" applyFont="1" applyFill="1" applyBorder="1" applyAlignment="1">
      <alignment horizontal="center" vertical="center" wrapText="1"/>
    </xf>
    <xf numFmtId="0" fontId="22" fillId="4" borderId="41" xfId="6" applyFont="1" applyFill="1" applyBorder="1" applyAlignment="1">
      <alignment horizontal="center" vertical="center" wrapText="1"/>
    </xf>
    <xf numFmtId="0" fontId="23" fillId="3" borderId="41" xfId="0" applyNumberFormat="1" applyFont="1" applyFill="1" applyBorder="1" applyAlignment="1">
      <alignment vertical="center"/>
    </xf>
    <xf numFmtId="0" fontId="23" fillId="3" borderId="16" xfId="0" applyNumberFormat="1" applyFont="1" applyFill="1" applyBorder="1" applyAlignment="1">
      <alignment vertical="center"/>
    </xf>
    <xf numFmtId="0" fontId="23" fillId="3" borderId="3" xfId="0" applyNumberFormat="1" applyFont="1" applyFill="1" applyBorder="1" applyAlignment="1">
      <alignment vertical="center"/>
    </xf>
    <xf numFmtId="0" fontId="22" fillId="0" borderId="34" xfId="0" applyNumberFormat="1" applyFont="1" applyFill="1" applyBorder="1" applyAlignment="1">
      <alignment vertical="center"/>
    </xf>
    <xf numFmtId="0" fontId="22" fillId="0" borderId="44" xfId="0" applyNumberFormat="1" applyFont="1" applyFill="1" applyBorder="1" applyAlignment="1">
      <alignment vertical="center"/>
    </xf>
    <xf numFmtId="0" fontId="22" fillId="0" borderId="17" xfId="0" applyNumberFormat="1" applyFont="1" applyFill="1" applyBorder="1" applyAlignment="1">
      <alignment horizontal="left" vertical="center"/>
    </xf>
    <xf numFmtId="0" fontId="22" fillId="0" borderId="11" xfId="0" applyNumberFormat="1" applyFont="1" applyFill="1" applyBorder="1" applyAlignment="1">
      <alignment horizontal="left" vertical="center"/>
    </xf>
    <xf numFmtId="41" fontId="22" fillId="4" borderId="0" xfId="1" applyFont="1" applyFill="1" applyBorder="1" applyAlignment="1">
      <alignment horizontal="center" vertical="center"/>
    </xf>
    <xf numFmtId="41" fontId="22" fillId="4" borderId="16" xfId="1" applyFont="1" applyFill="1" applyBorder="1" applyAlignment="1">
      <alignment horizontal="center" vertical="center"/>
    </xf>
    <xf numFmtId="0" fontId="70" fillId="0" borderId="0" xfId="2" applyNumberFormat="1" applyFont="1" applyFill="1" applyBorder="1" applyAlignment="1">
      <alignment horizontal="center" vertical="center"/>
    </xf>
    <xf numFmtId="41" fontId="22" fillId="0" borderId="0" xfId="2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2" fillId="0" borderId="0" xfId="2" applyNumberFormat="1" applyFont="1" applyFill="1" applyBorder="1" applyAlignment="1">
      <alignment horizontal="center" vertical="center" wrapText="1"/>
    </xf>
    <xf numFmtId="41" fontId="22" fillId="4" borderId="42" xfId="1" applyFont="1" applyFill="1" applyBorder="1" applyAlignment="1">
      <alignment horizontal="center" vertical="center"/>
    </xf>
    <xf numFmtId="41" fontId="22" fillId="4" borderId="12" xfId="1" applyFont="1" applyFill="1" applyBorder="1" applyAlignment="1">
      <alignment horizontal="center" vertical="center"/>
    </xf>
    <xf numFmtId="0" fontId="22" fillId="0" borderId="12" xfId="2" applyNumberFormat="1" applyFont="1" applyFill="1" applyBorder="1" applyAlignment="1">
      <alignment horizontal="center" vertical="center" wrapText="1"/>
    </xf>
    <xf numFmtId="0" fontId="22" fillId="0" borderId="16" xfId="2" applyNumberFormat="1" applyFont="1" applyFill="1" applyBorder="1" applyAlignment="1">
      <alignment horizontal="center" vertical="center" wrapText="1"/>
    </xf>
    <xf numFmtId="0" fontId="0" fillId="0" borderId="0" xfId="3" quotePrefix="1" applyFont="1" applyBorder="1" applyAlignment="1">
      <alignment horizontal="center" vertical="center"/>
    </xf>
    <xf numFmtId="0" fontId="0" fillId="0" borderId="16" xfId="3" quotePrefix="1" applyFont="1" applyBorder="1" applyAlignment="1">
      <alignment horizontal="center" vertical="center"/>
    </xf>
    <xf numFmtId="0" fontId="23" fillId="3" borderId="45" xfId="0" applyNumberFormat="1" applyFont="1" applyFill="1" applyBorder="1" applyAlignment="1">
      <alignment vertical="center"/>
    </xf>
    <xf numFmtId="0" fontId="23" fillId="3" borderId="31" xfId="0" applyNumberFormat="1" applyFont="1" applyFill="1" applyBorder="1" applyAlignment="1">
      <alignment vertical="center"/>
    </xf>
    <xf numFmtId="0" fontId="23" fillId="3" borderId="11" xfId="0" applyNumberFormat="1" applyFont="1" applyFill="1" applyBorder="1" applyAlignment="1">
      <alignment vertical="center"/>
    </xf>
    <xf numFmtId="0" fontId="22" fillId="0" borderId="17" xfId="0" applyNumberFormat="1" applyFont="1" applyFill="1" applyBorder="1" applyAlignment="1">
      <alignment vertical="center" wrapText="1"/>
    </xf>
    <xf numFmtId="0" fontId="22" fillId="0" borderId="11" xfId="0" applyNumberFormat="1" applyFont="1" applyFill="1" applyBorder="1" applyAlignment="1">
      <alignment vertical="center" wrapText="1"/>
    </xf>
    <xf numFmtId="0" fontId="22" fillId="0" borderId="33" xfId="1" applyNumberFormat="1" applyFont="1" applyFill="1" applyBorder="1" applyAlignment="1">
      <alignment vertical="center" wrapText="1"/>
    </xf>
    <xf numFmtId="0" fontId="22" fillId="0" borderId="16" xfId="1" applyNumberFormat="1" applyFont="1" applyFill="1" applyBorder="1" applyAlignment="1">
      <alignment vertical="center" wrapText="1"/>
    </xf>
    <xf numFmtId="0" fontId="22" fillId="0" borderId="16" xfId="1" applyNumberFormat="1" applyFont="1" applyFill="1" applyBorder="1" applyAlignment="1">
      <alignment horizontal="left" vertical="center" wrapText="1"/>
    </xf>
    <xf numFmtId="176" fontId="53" fillId="0" borderId="0" xfId="0" applyNumberFormat="1" applyFont="1" applyFill="1" applyBorder="1" applyAlignment="1">
      <alignment horizontal="center"/>
    </xf>
    <xf numFmtId="0" fontId="23" fillId="3" borderId="45" xfId="0" applyNumberFormat="1" applyFont="1" applyFill="1" applyBorder="1" applyAlignment="1">
      <alignment vertical="center" wrapText="1"/>
    </xf>
    <xf numFmtId="0" fontId="23" fillId="3" borderId="31" xfId="0" applyNumberFormat="1" applyFont="1" applyFill="1" applyBorder="1" applyAlignment="1">
      <alignment vertical="center" wrapText="1"/>
    </xf>
    <xf numFmtId="0" fontId="23" fillId="3" borderId="11" xfId="0" applyNumberFormat="1" applyFont="1" applyFill="1" applyBorder="1" applyAlignment="1">
      <alignment vertical="center" wrapText="1"/>
    </xf>
    <xf numFmtId="0" fontId="22" fillId="0" borderId="29" xfId="0" applyNumberFormat="1" applyFont="1" applyFill="1" applyBorder="1" applyAlignment="1">
      <alignment horizontal="center" vertical="center" wrapText="1"/>
    </xf>
    <xf numFmtId="0" fontId="22" fillId="0" borderId="6" xfId="0" applyNumberFormat="1" applyFont="1" applyFill="1" applyBorder="1" applyAlignment="1">
      <alignment horizontal="center" vertical="center" wrapText="1"/>
    </xf>
    <xf numFmtId="0" fontId="22" fillId="3" borderId="17" xfId="0" applyNumberFormat="1" applyFont="1" applyFill="1" applyBorder="1" applyAlignment="1">
      <alignment vertical="center"/>
    </xf>
    <xf numFmtId="0" fontId="22" fillId="3" borderId="11" xfId="0" applyNumberFormat="1" applyFont="1" applyFill="1" applyBorder="1" applyAlignment="1">
      <alignment vertical="center"/>
    </xf>
    <xf numFmtId="0" fontId="22" fillId="0" borderId="29" xfId="0" applyNumberFormat="1" applyFont="1" applyFill="1" applyBorder="1" applyAlignment="1">
      <alignment horizontal="left" vertical="center" wrapText="1"/>
    </xf>
    <xf numFmtId="0" fontId="22" fillId="0" borderId="6" xfId="0" applyNumberFormat="1" applyFont="1" applyFill="1" applyBorder="1" applyAlignment="1">
      <alignment horizontal="left" vertical="center" wrapText="1"/>
    </xf>
    <xf numFmtId="0" fontId="22" fillId="0" borderId="2" xfId="0" applyNumberFormat="1" applyFont="1" applyFill="1" applyBorder="1" applyAlignment="1">
      <alignment horizontal="left" vertical="center" wrapText="1"/>
    </xf>
    <xf numFmtId="0" fontId="41" fillId="3" borderId="22" xfId="6" applyFont="1" applyFill="1" applyBorder="1" applyAlignment="1">
      <alignment horizontal="center" vertical="center" wrapText="1"/>
    </xf>
    <xf numFmtId="0" fontId="41" fillId="3" borderId="53" xfId="6" applyFont="1" applyFill="1" applyBorder="1" applyAlignment="1">
      <alignment horizontal="center" vertical="center" wrapText="1"/>
    </xf>
    <xf numFmtId="0" fontId="22" fillId="3" borderId="50" xfId="0" applyFont="1" applyFill="1" applyBorder="1" applyAlignment="1">
      <alignment horizontal="center" vertical="center"/>
    </xf>
    <xf numFmtId="0" fontId="22" fillId="3" borderId="60" xfId="0" applyFont="1" applyFill="1" applyBorder="1" applyAlignment="1">
      <alignment horizontal="center" vertical="center"/>
    </xf>
    <xf numFmtId="0" fontId="22" fillId="3" borderId="89" xfId="0" applyFont="1" applyFill="1" applyBorder="1" applyAlignment="1">
      <alignment horizontal="center" vertical="center"/>
    </xf>
    <xf numFmtId="0" fontId="22" fillId="3" borderId="39" xfId="0" applyFont="1" applyFill="1" applyBorder="1" applyAlignment="1">
      <alignment horizontal="center" vertical="center"/>
    </xf>
    <xf numFmtId="0" fontId="22" fillId="3" borderId="9" xfId="0" applyFont="1" applyFill="1" applyBorder="1" applyAlignment="1">
      <alignment horizontal="center" vertical="center"/>
    </xf>
    <xf numFmtId="0" fontId="22" fillId="3" borderId="43" xfId="0" applyFont="1" applyFill="1" applyBorder="1" applyAlignment="1">
      <alignment horizontal="center" vertical="center"/>
    </xf>
    <xf numFmtId="41" fontId="21" fillId="3" borderId="89" xfId="1" applyFont="1" applyFill="1" applyBorder="1" applyAlignment="1">
      <alignment horizontal="center" vertical="center"/>
    </xf>
    <xf numFmtId="41" fontId="21" fillId="3" borderId="43" xfId="1" applyFont="1" applyFill="1" applyBorder="1" applyAlignment="1">
      <alignment horizontal="center" vertical="center"/>
    </xf>
    <xf numFmtId="0" fontId="23" fillId="3" borderId="39" xfId="0" applyNumberFormat="1" applyFont="1" applyFill="1" applyBorder="1" applyAlignment="1">
      <alignment vertical="center"/>
    </xf>
    <xf numFmtId="0" fontId="23" fillId="3" borderId="9" xfId="0" applyNumberFormat="1" applyFont="1" applyFill="1" applyBorder="1" applyAlignment="1">
      <alignment vertical="center"/>
    </xf>
    <xf numFmtId="0" fontId="23" fillId="3" borderId="72" xfId="0" applyNumberFormat="1" applyFont="1" applyFill="1" applyBorder="1" applyAlignment="1">
      <alignment vertical="center"/>
    </xf>
    <xf numFmtId="0" fontId="35" fillId="3" borderId="41" xfId="0" applyNumberFormat="1" applyFont="1" applyFill="1" applyBorder="1" applyAlignment="1">
      <alignment vertical="center"/>
    </xf>
    <xf numFmtId="0" fontId="35" fillId="3" borderId="16" xfId="0" applyNumberFormat="1" applyFont="1" applyFill="1" applyBorder="1" applyAlignment="1">
      <alignment vertical="center"/>
    </xf>
    <xf numFmtId="0" fontId="35" fillId="3" borderId="3" xfId="0" applyNumberFormat="1" applyFont="1" applyFill="1" applyBorder="1" applyAlignment="1">
      <alignment vertical="center"/>
    </xf>
    <xf numFmtId="0" fontId="22" fillId="3" borderId="22" xfId="0" applyFont="1" applyFill="1" applyBorder="1" applyAlignment="1">
      <alignment horizontal="center" vertical="center"/>
    </xf>
    <xf numFmtId="0" fontId="22" fillId="3" borderId="53" xfId="0" applyFont="1" applyFill="1" applyBorder="1" applyAlignment="1">
      <alignment horizontal="center" vertical="center"/>
    </xf>
    <xf numFmtId="41" fontId="22" fillId="0" borderId="0" xfId="2" applyFont="1" applyFill="1" applyBorder="1" applyAlignment="1">
      <alignment horizontal="center" vertical="center"/>
    </xf>
    <xf numFmtId="41" fontId="22" fillId="0" borderId="16" xfId="2" applyFont="1" applyFill="1" applyBorder="1" applyAlignment="1">
      <alignment horizontal="center" vertical="center"/>
    </xf>
    <xf numFmtId="41" fontId="36" fillId="0" borderId="61" xfId="1" applyFont="1" applyFill="1" applyBorder="1" applyAlignment="1">
      <alignment horizontal="center" vertical="center" wrapText="1"/>
    </xf>
    <xf numFmtId="41" fontId="36" fillId="0" borderId="61" xfId="1" applyFont="1" applyFill="1" applyBorder="1" applyAlignment="1">
      <alignment horizontal="center" vertical="center"/>
    </xf>
    <xf numFmtId="41" fontId="22" fillId="0" borderId="65" xfId="1" applyFont="1" applyFill="1" applyBorder="1" applyAlignment="1">
      <alignment horizontal="center" vertical="center"/>
    </xf>
    <xf numFmtId="41" fontId="22" fillId="0" borderId="3" xfId="1" applyFont="1" applyFill="1" applyBorder="1" applyAlignment="1">
      <alignment horizontal="center" vertical="center"/>
    </xf>
    <xf numFmtId="41" fontId="70" fillId="0" borderId="0" xfId="2" applyFont="1" applyFill="1" applyBorder="1" applyAlignment="1">
      <alignment horizontal="center" vertical="center" wrapText="1"/>
    </xf>
    <xf numFmtId="41" fontId="70" fillId="0" borderId="0" xfId="2" applyFont="1" applyFill="1" applyBorder="1" applyAlignment="1">
      <alignment horizontal="center" vertical="center"/>
    </xf>
    <xf numFmtId="41" fontId="22" fillId="0" borderId="65" xfId="2" applyFont="1" applyFill="1" applyBorder="1" applyAlignment="1">
      <alignment horizontal="center" vertical="center"/>
    </xf>
    <xf numFmtId="41" fontId="22" fillId="0" borderId="3" xfId="2" applyFont="1" applyFill="1" applyBorder="1" applyAlignment="1">
      <alignment horizontal="center" vertical="center"/>
    </xf>
    <xf numFmtId="179" fontId="23" fillId="3" borderId="55" xfId="11" applyNumberFormat="1" applyFont="1" applyFill="1" applyBorder="1" applyAlignment="1">
      <alignment horizontal="right" vertical="center"/>
    </xf>
    <xf numFmtId="179" fontId="23" fillId="3" borderId="52" xfId="11" applyNumberFormat="1" applyFont="1" applyFill="1" applyBorder="1" applyAlignment="1">
      <alignment horizontal="right" vertical="center"/>
    </xf>
    <xf numFmtId="179" fontId="23" fillId="3" borderId="75" xfId="11" applyNumberFormat="1" applyFont="1" applyFill="1" applyBorder="1" applyAlignment="1">
      <alignment horizontal="right" vertical="center"/>
    </xf>
    <xf numFmtId="0" fontId="71" fillId="0" borderId="0" xfId="11" applyFont="1" applyAlignment="1">
      <alignment horizontal="center" vertical="center"/>
    </xf>
    <xf numFmtId="0" fontId="22" fillId="0" borderId="0" xfId="11" applyFont="1" applyAlignment="1">
      <alignment horizontal="left" vertical="center"/>
    </xf>
    <xf numFmtId="0" fontId="23" fillId="3" borderId="25" xfId="11" applyFont="1" applyFill="1" applyBorder="1" applyAlignment="1">
      <alignment horizontal="center" vertical="center"/>
    </xf>
    <xf numFmtId="0" fontId="23" fillId="3" borderId="7" xfId="11" applyFont="1" applyFill="1" applyBorder="1" applyAlignment="1">
      <alignment horizontal="center" vertical="center"/>
    </xf>
    <xf numFmtId="0" fontId="23" fillId="3" borderId="19" xfId="11" applyFont="1" applyFill="1" applyBorder="1" applyAlignment="1">
      <alignment horizontal="center" vertical="center"/>
    </xf>
    <xf numFmtId="0" fontId="23" fillId="3" borderId="8" xfId="11" applyFont="1" applyFill="1" applyBorder="1" applyAlignment="1">
      <alignment horizontal="center" vertical="center"/>
    </xf>
    <xf numFmtId="0" fontId="23" fillId="3" borderId="19" xfId="11" applyFont="1" applyFill="1" applyBorder="1" applyAlignment="1">
      <alignment horizontal="center" vertical="center" wrapText="1"/>
    </xf>
    <xf numFmtId="0" fontId="23" fillId="3" borderId="8" xfId="11" applyFont="1" applyFill="1" applyBorder="1" applyAlignment="1">
      <alignment horizontal="center" vertical="center" wrapText="1"/>
    </xf>
    <xf numFmtId="0" fontId="23" fillId="3" borderId="120" xfId="11" applyFont="1" applyFill="1" applyBorder="1" applyAlignment="1">
      <alignment horizontal="center" vertical="center" wrapText="1"/>
    </xf>
    <xf numFmtId="0" fontId="23" fillId="3" borderId="121" xfId="11" applyFont="1" applyFill="1" applyBorder="1" applyAlignment="1">
      <alignment horizontal="center" vertical="center"/>
    </xf>
    <xf numFmtId="0" fontId="23" fillId="3" borderId="63" xfId="11" applyFont="1" applyFill="1" applyBorder="1" applyAlignment="1">
      <alignment horizontal="center" vertical="center" wrapText="1"/>
    </xf>
    <xf numFmtId="0" fontId="23" fillId="3" borderId="57" xfId="11" applyFont="1" applyFill="1" applyBorder="1" applyAlignment="1">
      <alignment horizontal="center" vertical="center"/>
    </xf>
  </cellXfs>
  <cellStyles count="16">
    <cellStyle name="백분율" xfId="8" builtinId="5"/>
    <cellStyle name="백분율 2" xfId="10" xr:uid="{00000000-0005-0000-0000-000001000000}"/>
    <cellStyle name="쉼표 [0]" xfId="1" builtinId="6"/>
    <cellStyle name="쉼표 [0] 2" xfId="2" xr:uid="{00000000-0005-0000-0000-000003000000}"/>
    <cellStyle name="쉼표 [0] 3" xfId="7" xr:uid="{00000000-0005-0000-0000-000004000000}"/>
    <cellStyle name="쉼표 [0] 3 2" xfId="14" xr:uid="{00000000-0005-0000-0000-000005000000}"/>
    <cellStyle name="표준" xfId="0" builtinId="0"/>
    <cellStyle name="표준 2" xfId="3" xr:uid="{00000000-0005-0000-0000-000007000000}"/>
    <cellStyle name="표준 2 2" xfId="11" xr:uid="{00000000-0005-0000-0000-000008000000}"/>
    <cellStyle name="표준 2 6" xfId="9" xr:uid="{00000000-0005-0000-0000-000009000000}"/>
    <cellStyle name="표준 3" xfId="6" xr:uid="{00000000-0005-0000-0000-00000A000000}"/>
    <cellStyle name="표준 3 2" xfId="12" xr:uid="{00000000-0005-0000-0000-00000B000000}"/>
    <cellStyle name="표준 3 2 2" xfId="15" xr:uid="{00000000-0005-0000-0000-00000C000000}"/>
    <cellStyle name="표준 3 3" xfId="13" xr:uid="{00000000-0005-0000-0000-00000D000000}"/>
    <cellStyle name="표준_예산서" xfId="5" xr:uid="{00000000-0005-0000-0000-00000E000000}"/>
    <cellStyle name="표준_예산서(주간보호)A" xfId="4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R13"/>
  <sheetViews>
    <sheetView topLeftCell="A16" zoomScaleNormal="100" workbookViewId="0">
      <selection activeCell="G8" sqref="G8"/>
    </sheetView>
  </sheetViews>
  <sheetFormatPr defaultRowHeight="13.5"/>
  <cols>
    <col min="4" max="4" width="5" customWidth="1"/>
    <col min="12" max="12" width="11.21875" customWidth="1"/>
  </cols>
  <sheetData>
    <row r="3" spans="1:18" ht="201.75" customHeight="1"/>
    <row r="4" spans="1:18" ht="35.25">
      <c r="A4" s="749"/>
      <c r="B4" s="749"/>
      <c r="C4" s="749"/>
      <c r="D4" s="749"/>
      <c r="E4" s="749"/>
      <c r="F4" s="749"/>
      <c r="G4" s="749"/>
      <c r="H4" s="749"/>
      <c r="I4" s="749"/>
      <c r="J4" s="749"/>
      <c r="K4" s="749"/>
      <c r="L4" s="749"/>
    </row>
    <row r="5" spans="1:18" ht="38.25">
      <c r="A5" s="750" t="s">
        <v>346</v>
      </c>
      <c r="B5" s="750"/>
      <c r="C5" s="750"/>
      <c r="D5" s="750"/>
      <c r="E5" s="750"/>
      <c r="F5" s="750"/>
      <c r="G5" s="750"/>
      <c r="H5" s="750"/>
      <c r="I5" s="750"/>
      <c r="J5" s="750"/>
      <c r="K5" s="750"/>
      <c r="L5" s="750"/>
      <c r="M5" s="99"/>
      <c r="N5" s="99"/>
      <c r="O5" s="99"/>
      <c r="P5" s="99"/>
      <c r="Q5" s="99"/>
      <c r="R5" s="99"/>
    </row>
    <row r="6" spans="1:18" ht="27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8" ht="35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8" ht="183.7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8" ht="11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8" ht="73.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8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8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8" ht="38.25">
      <c r="A13" s="751" t="s">
        <v>170</v>
      </c>
      <c r="B13" s="751"/>
      <c r="C13" s="751"/>
      <c r="D13" s="751"/>
      <c r="E13" s="751"/>
      <c r="F13" s="751"/>
      <c r="G13" s="751"/>
      <c r="H13" s="751"/>
      <c r="I13" s="751"/>
      <c r="J13" s="751"/>
      <c r="K13" s="751"/>
      <c r="L13" s="751"/>
      <c r="M13" s="100"/>
      <c r="N13" s="100"/>
      <c r="O13" s="100"/>
      <c r="P13" s="100"/>
      <c r="Q13" s="100"/>
      <c r="R13" s="100"/>
    </row>
  </sheetData>
  <mergeCells count="3">
    <mergeCell ref="A4:L4"/>
    <mergeCell ref="A5:L5"/>
    <mergeCell ref="A13:L13"/>
  </mergeCells>
  <phoneticPr fontId="12" type="noConversion"/>
  <pageMargins left="0.59055118110236227" right="0.59055118110236227" top="1.3385826771653544" bottom="0.98425196850393704" header="0.51181102362204722" footer="0.51181102362204722"/>
  <pageSetup paperSize="9" scale="7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3"/>
  <sheetViews>
    <sheetView zoomScaleNormal="100" workbookViewId="0">
      <selection activeCell="A19" sqref="A19:G19"/>
    </sheetView>
  </sheetViews>
  <sheetFormatPr defaultRowHeight="13.5"/>
  <cols>
    <col min="1" max="1" width="8.109375" style="96" customWidth="1"/>
    <col min="2" max="2" width="10.33203125" style="96" customWidth="1"/>
    <col min="3" max="3" width="10.77734375" style="96" customWidth="1"/>
    <col min="4" max="5" width="9.21875" style="98" customWidth="1"/>
    <col min="6" max="6" width="8.77734375" style="97" customWidth="1"/>
    <col min="7" max="7" width="41.77734375" style="92" customWidth="1"/>
    <col min="8" max="8" width="11.21875" style="92" bestFit="1" customWidth="1"/>
    <col min="9" max="16384" width="8.88671875" style="92"/>
  </cols>
  <sheetData>
    <row r="1" spans="1:12" ht="37.5" customHeight="1">
      <c r="A1" s="754" t="s">
        <v>83</v>
      </c>
      <c r="B1" s="754"/>
      <c r="C1" s="754"/>
      <c r="D1" s="754"/>
      <c r="E1" s="754"/>
      <c r="F1" s="754"/>
      <c r="G1" s="754"/>
      <c r="H1" s="91"/>
      <c r="I1" s="91"/>
      <c r="J1" s="91"/>
    </row>
    <row r="2" spans="1:12" ht="24" customHeight="1">
      <c r="A2" s="93"/>
      <c r="B2" s="93"/>
      <c r="C2" s="93"/>
      <c r="D2" s="93"/>
      <c r="E2" s="93"/>
      <c r="F2" s="93"/>
      <c r="G2" s="93"/>
      <c r="H2" s="91"/>
      <c r="I2" s="91"/>
      <c r="J2" s="91"/>
    </row>
    <row r="3" spans="1:12" s="95" customFormat="1" ht="27" customHeight="1">
      <c r="A3" s="755" t="s">
        <v>347</v>
      </c>
      <c r="B3" s="755"/>
      <c r="C3" s="755"/>
      <c r="D3" s="755"/>
      <c r="E3" s="755"/>
      <c r="F3" s="755"/>
      <c r="G3" s="755"/>
      <c r="H3" s="94"/>
      <c r="I3" s="94"/>
      <c r="J3" s="94"/>
    </row>
    <row r="4" spans="1:12" s="95" customFormat="1" ht="18" customHeight="1">
      <c r="A4" s="755"/>
      <c r="B4" s="755"/>
      <c r="C4" s="755"/>
      <c r="D4" s="755"/>
      <c r="E4" s="755"/>
      <c r="F4" s="755"/>
      <c r="G4" s="755"/>
      <c r="H4" s="94"/>
      <c r="I4" s="94"/>
      <c r="J4" s="94"/>
    </row>
    <row r="5" spans="1:12" s="95" customFormat="1" ht="40.5" customHeight="1">
      <c r="A5" s="756" t="s">
        <v>348</v>
      </c>
      <c r="B5" s="755"/>
      <c r="C5" s="755"/>
      <c r="D5" s="755"/>
      <c r="E5" s="755"/>
      <c r="F5" s="755"/>
      <c r="G5" s="755"/>
      <c r="H5" s="103"/>
      <c r="I5" s="103"/>
      <c r="J5" s="103"/>
      <c r="K5" s="104"/>
      <c r="L5" s="104"/>
    </row>
    <row r="6" spans="1:12" s="95" customFormat="1" ht="17.25" customHeight="1">
      <c r="A6" s="757"/>
      <c r="B6" s="757"/>
      <c r="C6" s="757"/>
      <c r="D6" s="757"/>
      <c r="E6" s="757"/>
      <c r="F6" s="757"/>
      <c r="G6" s="757"/>
      <c r="H6" s="94"/>
      <c r="I6" s="94"/>
      <c r="J6" s="94"/>
    </row>
    <row r="7" spans="1:12" s="95" customFormat="1" ht="27" customHeight="1">
      <c r="A7" s="752" t="s">
        <v>84</v>
      </c>
      <c r="B7" s="752"/>
      <c r="C7" s="752"/>
      <c r="D7" s="753" t="s">
        <v>85</v>
      </c>
      <c r="E7" s="753"/>
      <c r="F7" s="753"/>
      <c r="G7" s="109" t="s">
        <v>86</v>
      </c>
      <c r="H7" s="94"/>
      <c r="I7" s="94"/>
      <c r="J7" s="94"/>
    </row>
    <row r="8" spans="1:12" s="95" customFormat="1" ht="27" customHeight="1">
      <c r="A8" s="752" t="s">
        <v>87</v>
      </c>
      <c r="B8" s="752"/>
      <c r="C8" s="752"/>
      <c r="D8" s="758">
        <v>1340204000</v>
      </c>
      <c r="E8" s="759"/>
      <c r="F8" s="760"/>
      <c r="G8" s="109"/>
      <c r="H8" s="94"/>
      <c r="I8" s="94"/>
      <c r="J8" s="94"/>
    </row>
    <row r="9" spans="1:12" s="95" customFormat="1" ht="27" customHeight="1">
      <c r="A9" s="752" t="s">
        <v>88</v>
      </c>
      <c r="B9" s="752"/>
      <c r="C9" s="752"/>
      <c r="D9" s="758">
        <v>1340204000</v>
      </c>
      <c r="E9" s="759"/>
      <c r="F9" s="760"/>
      <c r="G9" s="109"/>
      <c r="H9" s="94"/>
      <c r="I9" s="94"/>
      <c r="J9" s="94"/>
    </row>
    <row r="10" spans="1:12" s="95" customFormat="1" ht="27" customHeight="1">
      <c r="A10" s="752" t="s">
        <v>89</v>
      </c>
      <c r="B10" s="752"/>
      <c r="C10" s="752"/>
      <c r="D10" s="761">
        <v>0</v>
      </c>
      <c r="E10" s="762"/>
      <c r="F10" s="763"/>
      <c r="G10" s="109"/>
      <c r="H10" s="94"/>
      <c r="I10" s="94"/>
      <c r="J10" s="94"/>
    </row>
    <row r="11" spans="1:12" s="95" customFormat="1" ht="27" customHeight="1">
      <c r="A11" s="755" t="s">
        <v>349</v>
      </c>
      <c r="B11" s="755" t="s">
        <v>90</v>
      </c>
      <c r="C11" s="755"/>
      <c r="D11" s="755"/>
      <c r="E11" s="755"/>
      <c r="F11" s="755"/>
      <c r="G11" s="755"/>
      <c r="H11" s="94"/>
      <c r="I11" s="94"/>
      <c r="J11" s="94"/>
    </row>
    <row r="12" spans="1:12" s="95" customFormat="1" ht="17.25" customHeight="1">
      <c r="A12" s="110"/>
      <c r="B12" s="110"/>
      <c r="C12" s="110"/>
      <c r="D12" s="110"/>
      <c r="E12" s="110"/>
      <c r="F12" s="110"/>
      <c r="G12" s="110"/>
      <c r="H12" s="94"/>
      <c r="I12" s="94"/>
      <c r="J12" s="94"/>
    </row>
    <row r="13" spans="1:12" s="95" customFormat="1" ht="27" customHeight="1">
      <c r="A13" s="755" t="s">
        <v>350</v>
      </c>
      <c r="B13" s="755"/>
      <c r="C13" s="755"/>
      <c r="D13" s="755"/>
      <c r="E13" s="755"/>
      <c r="F13" s="755"/>
      <c r="G13" s="755"/>
      <c r="H13" s="94"/>
      <c r="I13" s="94"/>
      <c r="J13" s="94"/>
    </row>
    <row r="14" spans="1:12" s="95" customFormat="1" ht="18" customHeight="1">
      <c r="A14" s="755"/>
      <c r="B14" s="755"/>
      <c r="C14" s="755"/>
      <c r="D14" s="755"/>
      <c r="E14" s="755"/>
      <c r="F14" s="755"/>
      <c r="G14" s="755"/>
      <c r="H14" s="94"/>
      <c r="I14" s="94"/>
      <c r="J14" s="94"/>
    </row>
    <row r="15" spans="1:12" s="95" customFormat="1" ht="27" customHeight="1">
      <c r="A15" s="755" t="s">
        <v>351</v>
      </c>
      <c r="B15" s="755"/>
      <c r="C15" s="755" t="s">
        <v>91</v>
      </c>
      <c r="D15" s="755"/>
      <c r="E15" s="755"/>
      <c r="F15" s="755"/>
      <c r="G15" s="755"/>
      <c r="H15" s="94"/>
      <c r="I15" s="94"/>
      <c r="J15" s="94"/>
    </row>
    <row r="16" spans="1:12" s="95" customFormat="1" ht="16.5" customHeight="1">
      <c r="A16" s="110"/>
      <c r="B16" s="110"/>
      <c r="C16" s="110"/>
      <c r="D16" s="110"/>
      <c r="E16" s="110"/>
      <c r="F16" s="110"/>
      <c r="G16" s="110"/>
      <c r="H16" s="94"/>
      <c r="I16" s="94"/>
      <c r="J16" s="94"/>
    </row>
    <row r="17" spans="1:10" s="95" customFormat="1" ht="27" customHeight="1">
      <c r="A17" s="755" t="s">
        <v>352</v>
      </c>
      <c r="B17" s="755"/>
      <c r="C17" s="755"/>
      <c r="D17" s="755"/>
      <c r="E17" s="755"/>
      <c r="F17" s="755"/>
      <c r="G17" s="755"/>
      <c r="H17" s="94"/>
      <c r="I17" s="94"/>
      <c r="J17" s="94"/>
    </row>
    <row r="18" spans="1:10" s="95" customFormat="1" ht="16.5" customHeight="1">
      <c r="A18" s="110"/>
      <c r="B18" s="110"/>
      <c r="C18" s="110"/>
      <c r="D18" s="110"/>
      <c r="E18" s="110"/>
      <c r="F18" s="110"/>
      <c r="G18" s="110"/>
      <c r="H18" s="94"/>
      <c r="I18" s="94"/>
      <c r="J18" s="94"/>
    </row>
    <row r="19" spans="1:10" s="95" customFormat="1" ht="57" customHeight="1">
      <c r="A19" s="756" t="s">
        <v>92</v>
      </c>
      <c r="B19" s="755"/>
      <c r="C19" s="755"/>
      <c r="D19" s="755"/>
      <c r="E19" s="755"/>
      <c r="F19" s="755"/>
      <c r="G19" s="755"/>
      <c r="H19" s="94"/>
      <c r="I19" s="94"/>
      <c r="J19" s="94"/>
    </row>
    <row r="20" spans="1:10" s="95" customFormat="1" ht="18" customHeight="1">
      <c r="A20" s="110"/>
      <c r="B20" s="110"/>
      <c r="C20" s="110"/>
      <c r="D20" s="110"/>
      <c r="E20" s="110"/>
      <c r="F20" s="110"/>
      <c r="G20" s="110"/>
      <c r="H20" s="94"/>
      <c r="I20" s="94"/>
      <c r="J20" s="94"/>
    </row>
    <row r="21" spans="1:10" s="95" customFormat="1" ht="50.25" customHeight="1">
      <c r="A21" s="756" t="s">
        <v>93</v>
      </c>
      <c r="B21" s="755"/>
      <c r="C21" s="755"/>
      <c r="D21" s="755"/>
      <c r="E21" s="755"/>
      <c r="F21" s="755"/>
      <c r="G21" s="755"/>
      <c r="H21" s="94"/>
      <c r="I21" s="94"/>
      <c r="J21" s="94"/>
    </row>
    <row r="22" spans="1:10" s="95" customFormat="1" ht="14.25">
      <c r="A22" s="755"/>
      <c r="B22" s="755"/>
      <c r="C22" s="755"/>
      <c r="D22" s="755"/>
      <c r="E22" s="755" t="s">
        <v>94</v>
      </c>
      <c r="F22" s="755"/>
      <c r="G22" s="755">
        <v>59119</v>
      </c>
      <c r="H22" s="94"/>
      <c r="I22" s="94"/>
      <c r="J22" s="94"/>
    </row>
    <row r="23" spans="1:10" s="95" customFormat="1" ht="14.25">
      <c r="A23" s="755"/>
      <c r="B23" s="755"/>
      <c r="C23" s="755"/>
      <c r="D23" s="755"/>
      <c r="E23" s="755"/>
      <c r="F23" s="755"/>
      <c r="G23" s="755"/>
      <c r="H23" s="94"/>
      <c r="I23" s="94"/>
      <c r="J23" s="94"/>
    </row>
    <row r="24" spans="1:10" ht="18.75">
      <c r="A24" s="764"/>
      <c r="B24" s="764"/>
      <c r="C24" s="764"/>
      <c r="D24" s="764"/>
      <c r="E24" s="764"/>
      <c r="F24" s="764"/>
      <c r="G24" s="764"/>
      <c r="H24" s="91"/>
      <c r="I24" s="91"/>
      <c r="J24" s="91"/>
    </row>
    <row r="25" spans="1:10" ht="18.75">
      <c r="A25" s="764"/>
      <c r="B25" s="764"/>
      <c r="C25" s="764"/>
      <c r="D25" s="764"/>
      <c r="E25" s="764"/>
      <c r="F25" s="764"/>
      <c r="G25" s="764"/>
      <c r="H25" s="91"/>
      <c r="I25" s="91"/>
      <c r="J25" s="91"/>
    </row>
    <row r="26" spans="1:10" ht="18.75">
      <c r="A26" s="764"/>
      <c r="B26" s="764"/>
      <c r="C26" s="764"/>
      <c r="D26" s="764"/>
      <c r="E26" s="764"/>
      <c r="F26" s="764"/>
      <c r="G26" s="764"/>
      <c r="H26" s="91"/>
      <c r="I26" s="91"/>
      <c r="J26" s="91"/>
    </row>
    <row r="27" spans="1:10" ht="18.75">
      <c r="A27" s="764"/>
      <c r="B27" s="764"/>
      <c r="C27" s="764"/>
      <c r="D27" s="764"/>
      <c r="E27" s="764"/>
      <c r="F27" s="764"/>
      <c r="G27" s="764"/>
      <c r="H27" s="91"/>
      <c r="I27" s="91"/>
      <c r="J27" s="91"/>
    </row>
    <row r="28" spans="1:10" ht="18.75">
      <c r="A28" s="764"/>
      <c r="B28" s="764"/>
      <c r="C28" s="764"/>
      <c r="D28" s="764"/>
      <c r="E28" s="764"/>
      <c r="F28" s="764"/>
      <c r="G28" s="764"/>
      <c r="H28" s="91"/>
      <c r="I28" s="91"/>
      <c r="J28" s="91"/>
    </row>
    <row r="29" spans="1:10">
      <c r="A29" s="92"/>
      <c r="B29" s="92"/>
      <c r="C29" s="92"/>
      <c r="D29" s="96"/>
      <c r="E29" s="96"/>
    </row>
    <row r="30" spans="1:10">
      <c r="A30" s="92"/>
      <c r="B30" s="92"/>
      <c r="C30" s="92"/>
      <c r="D30" s="97"/>
      <c r="E30" s="97"/>
    </row>
    <row r="31" spans="1:10">
      <c r="A31" s="92"/>
      <c r="B31" s="92"/>
      <c r="C31" s="92"/>
      <c r="D31" s="96"/>
      <c r="E31" s="96"/>
    </row>
    <row r="33" ht="0.75" customHeight="1"/>
  </sheetData>
  <mergeCells count="27">
    <mergeCell ref="A27:G27"/>
    <mergeCell ref="A28:G28"/>
    <mergeCell ref="A21:G21"/>
    <mergeCell ref="A22:G22"/>
    <mergeCell ref="A23:G23"/>
    <mergeCell ref="A24:G24"/>
    <mergeCell ref="A25:G25"/>
    <mergeCell ref="A26:G26"/>
    <mergeCell ref="A19:G19"/>
    <mergeCell ref="A8:C8"/>
    <mergeCell ref="D8:F8"/>
    <mergeCell ref="A9:C9"/>
    <mergeCell ref="D9:F9"/>
    <mergeCell ref="A10:C10"/>
    <mergeCell ref="D10:F10"/>
    <mergeCell ref="A11:G11"/>
    <mergeCell ref="A13:G13"/>
    <mergeCell ref="A14:G14"/>
    <mergeCell ref="A15:G15"/>
    <mergeCell ref="A17:G17"/>
    <mergeCell ref="A7:C7"/>
    <mergeCell ref="D7:F7"/>
    <mergeCell ref="A1:G1"/>
    <mergeCell ref="A3:G3"/>
    <mergeCell ref="A4:G4"/>
    <mergeCell ref="A5:G5"/>
    <mergeCell ref="A6:G6"/>
  </mergeCells>
  <phoneticPr fontId="12" type="noConversion"/>
  <printOptions horizontalCentered="1" verticalCentered="1"/>
  <pageMargins left="0.59055118110236227" right="0.59055118110236227" top="0.47244094488188981" bottom="0.39370078740157483" header="0.51181102362204722" footer="0.35433070866141736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60"/>
  <sheetViews>
    <sheetView zoomScale="90" zoomScaleNormal="90" workbookViewId="0">
      <pane ySplit="6" topLeftCell="A7" activePane="bottomLeft" state="frozen"/>
      <selection pane="bottomLeft" activeCell="D10" sqref="D10"/>
    </sheetView>
  </sheetViews>
  <sheetFormatPr defaultRowHeight="16.5"/>
  <cols>
    <col min="1" max="1" width="9.77734375" style="111" customWidth="1"/>
    <col min="2" max="2" width="10" style="111" bestFit="1" customWidth="1"/>
    <col min="3" max="3" width="18.44140625" style="111" bestFit="1" customWidth="1"/>
    <col min="4" max="6" width="14.6640625" style="111" bestFit="1" customWidth="1"/>
    <col min="7" max="7" width="9" style="111" customWidth="1"/>
    <col min="8" max="9" width="13.109375" style="111" bestFit="1" customWidth="1"/>
    <col min="10" max="10" width="28.109375" style="111" bestFit="1" customWidth="1"/>
    <col min="11" max="12" width="13.77734375" style="111" bestFit="1" customWidth="1"/>
    <col min="13" max="13" width="11.109375" style="111" bestFit="1" customWidth="1"/>
    <col min="14" max="14" width="7.6640625" style="111" customWidth="1"/>
    <col min="15" max="16" width="8.88671875" style="111"/>
    <col min="17" max="17" width="16.33203125" style="111" bestFit="1" customWidth="1"/>
    <col min="18" max="16384" width="8.88671875" style="111"/>
  </cols>
  <sheetData>
    <row r="1" spans="1:17" s="155" customFormat="1" ht="45" customHeight="1">
      <c r="A1" s="777" t="s">
        <v>342</v>
      </c>
      <c r="B1" s="777"/>
      <c r="C1" s="777"/>
      <c r="D1" s="777"/>
      <c r="E1" s="777"/>
      <c r="F1" s="777"/>
      <c r="G1" s="777"/>
      <c r="H1" s="777"/>
      <c r="I1" s="777"/>
      <c r="J1" s="777"/>
      <c r="K1" s="777"/>
      <c r="L1" s="777"/>
      <c r="M1" s="777"/>
      <c r="N1" s="777"/>
    </row>
    <row r="2" spans="1:17" s="156" customFormat="1" ht="25.5" customHeight="1">
      <c r="A2" s="786" t="s">
        <v>64</v>
      </c>
      <c r="B2" s="786"/>
      <c r="C2" s="786"/>
      <c r="D2" s="786"/>
      <c r="E2" s="786"/>
      <c r="F2" s="786"/>
      <c r="G2" s="786"/>
      <c r="H2" s="786"/>
      <c r="I2" s="786"/>
      <c r="J2" s="786"/>
      <c r="K2" s="786"/>
      <c r="L2" s="786"/>
      <c r="M2" s="786"/>
      <c r="N2" s="786"/>
    </row>
    <row r="3" spans="1:17" ht="17.25" thickBot="1">
      <c r="A3" s="787" t="s">
        <v>65</v>
      </c>
      <c r="B3" s="787"/>
      <c r="C3" s="787"/>
      <c r="D3" s="787"/>
      <c r="E3" s="787"/>
      <c r="F3" s="787"/>
      <c r="G3" s="787"/>
      <c r="H3" s="787"/>
      <c r="I3" s="787"/>
      <c r="J3" s="787"/>
      <c r="K3" s="787"/>
      <c r="L3" s="787"/>
      <c r="M3" s="787"/>
      <c r="N3" s="787"/>
      <c r="P3" s="111" t="s">
        <v>66</v>
      </c>
    </row>
    <row r="4" spans="1:17" ht="27" customHeight="1" thickBot="1">
      <c r="A4" s="778" t="s">
        <v>67</v>
      </c>
      <c r="B4" s="779"/>
      <c r="C4" s="779"/>
      <c r="D4" s="779"/>
      <c r="E4" s="779"/>
      <c r="F4" s="779"/>
      <c r="G4" s="780"/>
      <c r="H4" s="781" t="s">
        <v>68</v>
      </c>
      <c r="I4" s="779"/>
      <c r="J4" s="779"/>
      <c r="K4" s="779"/>
      <c r="L4" s="779"/>
      <c r="M4" s="779"/>
      <c r="N4" s="780"/>
    </row>
    <row r="5" spans="1:17" ht="27" customHeight="1" thickBot="1">
      <c r="A5" s="782" t="s">
        <v>69</v>
      </c>
      <c r="B5" s="782" t="s">
        <v>70</v>
      </c>
      <c r="C5" s="782" t="s">
        <v>71</v>
      </c>
      <c r="D5" s="765" t="s">
        <v>343</v>
      </c>
      <c r="E5" s="765" t="s">
        <v>344</v>
      </c>
      <c r="F5" s="784" t="s">
        <v>72</v>
      </c>
      <c r="G5" s="785"/>
      <c r="H5" s="782" t="s">
        <v>69</v>
      </c>
      <c r="I5" s="782" t="s">
        <v>70</v>
      </c>
      <c r="J5" s="782" t="s">
        <v>71</v>
      </c>
      <c r="K5" s="765" t="s">
        <v>343</v>
      </c>
      <c r="L5" s="765" t="s">
        <v>344</v>
      </c>
      <c r="M5" s="775" t="s">
        <v>73</v>
      </c>
      <c r="N5" s="776"/>
    </row>
    <row r="6" spans="1:17" ht="27" customHeight="1" thickBot="1">
      <c r="A6" s="783"/>
      <c r="B6" s="783"/>
      <c r="C6" s="783"/>
      <c r="D6" s="766"/>
      <c r="E6" s="766"/>
      <c r="F6" s="119" t="s">
        <v>74</v>
      </c>
      <c r="G6" s="118" t="s">
        <v>75</v>
      </c>
      <c r="H6" s="783"/>
      <c r="I6" s="783"/>
      <c r="J6" s="783"/>
      <c r="K6" s="766"/>
      <c r="L6" s="766"/>
      <c r="M6" s="120" t="s">
        <v>74</v>
      </c>
      <c r="N6" s="119" t="s">
        <v>76</v>
      </c>
    </row>
    <row r="7" spans="1:17" ht="27" customHeight="1">
      <c r="A7" s="767" t="s">
        <v>77</v>
      </c>
      <c r="B7" s="768"/>
      <c r="C7" s="769"/>
      <c r="D7" s="367">
        <f>SUM(D8,D10,D15,D18,D20,D24)</f>
        <v>1198422891</v>
      </c>
      <c r="E7" s="367">
        <f>SUM(E8,E10,E15,E18,E20,E24)</f>
        <v>1340203512</v>
      </c>
      <c r="F7" s="367">
        <f>E7-D7</f>
        <v>141780621</v>
      </c>
      <c r="G7" s="125">
        <f>(E7-D7)/D7</f>
        <v>0.11830600205048987</v>
      </c>
      <c r="H7" s="767" t="s">
        <v>77</v>
      </c>
      <c r="I7" s="768"/>
      <c r="J7" s="769"/>
      <c r="K7" s="367">
        <f>SUM(K8,K12,K15,K22,K26,K52,K55)</f>
        <v>1198423439</v>
      </c>
      <c r="L7" s="367">
        <f>SUM(L8,L12,L15,L22,L26,L52,L55)</f>
        <v>1340203512</v>
      </c>
      <c r="M7" s="367">
        <f>L7-K7</f>
        <v>141780073</v>
      </c>
      <c r="N7" s="125">
        <f>(L7-K7)/K7</f>
        <v>0.11830549068558396</v>
      </c>
      <c r="O7" s="112"/>
    </row>
    <row r="8" spans="1:17" ht="27" customHeight="1">
      <c r="A8" s="770" t="s">
        <v>95</v>
      </c>
      <c r="B8" s="121" t="s">
        <v>95</v>
      </c>
      <c r="C8" s="121" t="s">
        <v>96</v>
      </c>
      <c r="D8" s="366">
        <f>SUM(D9)</f>
        <v>1000000</v>
      </c>
      <c r="E8" s="366">
        <f>SUM(E9)</f>
        <v>1000000</v>
      </c>
      <c r="F8" s="366">
        <v>0</v>
      </c>
      <c r="G8" s="126">
        <f>(E8-D8)/D8</f>
        <v>0</v>
      </c>
      <c r="H8" s="343" t="s">
        <v>119</v>
      </c>
      <c r="I8" s="146" t="s">
        <v>120</v>
      </c>
      <c r="J8" s="147" t="s">
        <v>121</v>
      </c>
      <c r="K8" s="378">
        <f>SUM(K9:K11)</f>
        <v>263678754</v>
      </c>
      <c r="L8" s="378">
        <f>SUM(L9:L11)</f>
        <v>329550530</v>
      </c>
      <c r="M8" s="379">
        <f>L8-K8</f>
        <v>65871776</v>
      </c>
      <c r="N8" s="126">
        <f>(L8-K8)/K8</f>
        <v>0.24981829214802798</v>
      </c>
      <c r="O8" s="112"/>
    </row>
    <row r="9" spans="1:17" ht="27" customHeight="1">
      <c r="A9" s="770"/>
      <c r="B9" s="115"/>
      <c r="C9" s="114" t="s">
        <v>100</v>
      </c>
      <c r="D9" s="521">
        <v>1000000</v>
      </c>
      <c r="E9" s="365">
        <v>1000000</v>
      </c>
      <c r="F9" s="365">
        <f>E9-D9</f>
        <v>0</v>
      </c>
      <c r="G9" s="116">
        <f>(E9-D9)/D9</f>
        <v>0</v>
      </c>
      <c r="H9" s="344"/>
      <c r="I9" s="771"/>
      <c r="J9" s="141" t="s">
        <v>122</v>
      </c>
      <c r="K9" s="369">
        <v>221141630</v>
      </c>
      <c r="L9" s="369">
        <v>272413200</v>
      </c>
      <c r="M9" s="380">
        <f t="shared" ref="M9:M21" si="0">L9-K9</f>
        <v>51271570</v>
      </c>
      <c r="N9" s="159">
        <f t="shared" ref="N9:N56" si="1">(L9-K9)/K9</f>
        <v>0.23184947130940475</v>
      </c>
      <c r="O9" s="112"/>
      <c r="Q9" s="113"/>
    </row>
    <row r="10" spans="1:17" ht="27" customHeight="1">
      <c r="A10" s="770" t="s">
        <v>97</v>
      </c>
      <c r="B10" s="122" t="s">
        <v>98</v>
      </c>
      <c r="C10" s="123" t="s">
        <v>96</v>
      </c>
      <c r="D10" s="375">
        <v>1134663000</v>
      </c>
      <c r="E10" s="375">
        <v>1255324000</v>
      </c>
      <c r="F10" s="375">
        <f>SUM(F11:F14)</f>
        <v>120661300</v>
      </c>
      <c r="G10" s="126">
        <f t="shared" ref="G10:G24" si="2">(E10-D10)/D10</f>
        <v>0.10634082542569909</v>
      </c>
      <c r="H10" s="344"/>
      <c r="I10" s="772"/>
      <c r="J10" s="141" t="s">
        <v>123</v>
      </c>
      <c r="K10" s="369">
        <v>19735264</v>
      </c>
      <c r="L10" s="369">
        <v>26236580</v>
      </c>
      <c r="M10" s="380">
        <f t="shared" si="0"/>
        <v>6501316</v>
      </c>
      <c r="N10" s="159">
        <f t="shared" si="1"/>
        <v>0.3294263507191999</v>
      </c>
      <c r="O10" s="112"/>
      <c r="Q10" s="113"/>
    </row>
    <row r="11" spans="1:17" ht="27" customHeight="1">
      <c r="A11" s="770"/>
      <c r="B11" s="774"/>
      <c r="C11" s="141" t="s">
        <v>101</v>
      </c>
      <c r="D11" s="377">
        <v>806563000</v>
      </c>
      <c r="E11" s="377">
        <v>626312000</v>
      </c>
      <c r="F11" s="365">
        <f>E11-D11</f>
        <v>-180251000</v>
      </c>
      <c r="G11" s="116">
        <f t="shared" si="2"/>
        <v>-0.22348037289089631</v>
      </c>
      <c r="H11" s="344"/>
      <c r="I11" s="773"/>
      <c r="J11" s="141" t="s">
        <v>124</v>
      </c>
      <c r="K11" s="369">
        <v>22801860</v>
      </c>
      <c r="L11" s="369">
        <v>30900750</v>
      </c>
      <c r="M11" s="380">
        <f t="shared" si="0"/>
        <v>8098890</v>
      </c>
      <c r="N11" s="159">
        <f t="shared" si="1"/>
        <v>0.35518549802516108</v>
      </c>
      <c r="O11" s="112"/>
    </row>
    <row r="12" spans="1:17" ht="27" customHeight="1">
      <c r="A12" s="770"/>
      <c r="B12" s="774"/>
      <c r="C12" s="141" t="s">
        <v>102</v>
      </c>
      <c r="D12" s="377">
        <v>192484700</v>
      </c>
      <c r="E12" s="377">
        <v>250524800</v>
      </c>
      <c r="F12" s="365">
        <f t="shared" ref="F12:F13" si="3">E12-D12</f>
        <v>58040100</v>
      </c>
      <c r="G12" s="116">
        <f t="shared" si="2"/>
        <v>0.30153097882584956</v>
      </c>
      <c r="H12" s="343" t="s">
        <v>127</v>
      </c>
      <c r="I12" s="149" t="s">
        <v>128</v>
      </c>
      <c r="J12" s="150" t="s">
        <v>121</v>
      </c>
      <c r="K12" s="381">
        <f>SUM(K13:K14)</f>
        <v>2840000</v>
      </c>
      <c r="L12" s="381">
        <f>SUM(L13:L14)</f>
        <v>2940000</v>
      </c>
      <c r="M12" s="379">
        <f>L12-K12</f>
        <v>100000</v>
      </c>
      <c r="N12" s="126">
        <f t="shared" si="1"/>
        <v>3.5211267605633804E-2</v>
      </c>
      <c r="O12" s="112"/>
    </row>
    <row r="13" spans="1:17" ht="27" customHeight="1">
      <c r="A13" s="770"/>
      <c r="B13" s="774"/>
      <c r="C13" s="141" t="s">
        <v>103</v>
      </c>
      <c r="D13" s="377">
        <v>132915000</v>
      </c>
      <c r="E13" s="377">
        <v>375787200</v>
      </c>
      <c r="F13" s="365">
        <f t="shared" si="3"/>
        <v>242872200</v>
      </c>
      <c r="G13" s="116">
        <f t="shared" si="2"/>
        <v>1.8272745739758491</v>
      </c>
      <c r="H13" s="344"/>
      <c r="I13" s="771"/>
      <c r="J13" s="130" t="s">
        <v>125</v>
      </c>
      <c r="K13" s="369">
        <v>2026000</v>
      </c>
      <c r="L13" s="369">
        <v>1940000</v>
      </c>
      <c r="M13" s="380">
        <f t="shared" si="0"/>
        <v>-86000</v>
      </c>
      <c r="N13" s="159">
        <f t="shared" si="1"/>
        <v>-4.244817374136229E-2</v>
      </c>
      <c r="O13" s="112"/>
    </row>
    <row r="14" spans="1:17" ht="27" customHeight="1">
      <c r="A14" s="770"/>
      <c r="B14" s="774"/>
      <c r="C14" s="142" t="s">
        <v>104</v>
      </c>
      <c r="D14" s="376">
        <v>2700000</v>
      </c>
      <c r="E14" s="376">
        <v>2700000</v>
      </c>
      <c r="F14" s="365">
        <v>0</v>
      </c>
      <c r="G14" s="116">
        <f t="shared" si="2"/>
        <v>0</v>
      </c>
      <c r="H14" s="344"/>
      <c r="I14" s="773"/>
      <c r="J14" s="130" t="s">
        <v>126</v>
      </c>
      <c r="K14" s="369">
        <v>814000</v>
      </c>
      <c r="L14" s="369">
        <v>1000000</v>
      </c>
      <c r="M14" s="380">
        <f t="shared" si="0"/>
        <v>186000</v>
      </c>
      <c r="N14" s="159">
        <f t="shared" si="1"/>
        <v>0.2285012285012285</v>
      </c>
      <c r="O14" s="112"/>
    </row>
    <row r="15" spans="1:17" ht="27" customHeight="1">
      <c r="A15" s="770" t="s">
        <v>99</v>
      </c>
      <c r="B15" s="122" t="s">
        <v>99</v>
      </c>
      <c r="C15" s="123" t="s">
        <v>96</v>
      </c>
      <c r="D15" s="366">
        <v>5100097</v>
      </c>
      <c r="E15" s="366">
        <v>5000000</v>
      </c>
      <c r="F15" s="375">
        <f>SUM(F16:F17)</f>
        <v>-100097</v>
      </c>
      <c r="G15" s="126">
        <f t="shared" si="2"/>
        <v>-1.962648945696523E-2</v>
      </c>
      <c r="H15" s="344"/>
      <c r="I15" s="148" t="s">
        <v>129</v>
      </c>
      <c r="J15" s="123" t="s">
        <v>96</v>
      </c>
      <c r="K15" s="381">
        <f>SUM(K16:K21)</f>
        <v>30837794</v>
      </c>
      <c r="L15" s="381">
        <f>SUM(L16:L21)</f>
        <v>31849470</v>
      </c>
      <c r="M15" s="366">
        <f>L15-K15</f>
        <v>1011676</v>
      </c>
      <c r="N15" s="126">
        <f t="shared" si="1"/>
        <v>3.2806367407474085E-2</v>
      </c>
      <c r="O15" s="112"/>
    </row>
    <row r="16" spans="1:17" ht="27" customHeight="1">
      <c r="A16" s="770"/>
      <c r="B16" s="791"/>
      <c r="C16" s="141" t="s">
        <v>112</v>
      </c>
      <c r="D16" s="369">
        <v>4000000</v>
      </c>
      <c r="E16" s="369">
        <v>4000000</v>
      </c>
      <c r="F16" s="365">
        <f>E16-D16</f>
        <v>0</v>
      </c>
      <c r="G16" s="116">
        <f t="shared" si="2"/>
        <v>0</v>
      </c>
      <c r="H16" s="344"/>
      <c r="I16" s="788"/>
      <c r="J16" s="131" t="s">
        <v>130</v>
      </c>
      <c r="K16" s="382">
        <v>1524200</v>
      </c>
      <c r="L16" s="382">
        <v>10800000</v>
      </c>
      <c r="M16" s="380">
        <f t="shared" si="0"/>
        <v>9275800</v>
      </c>
      <c r="N16" s="159">
        <f t="shared" si="1"/>
        <v>6.0856842933998161</v>
      </c>
      <c r="O16" s="112"/>
    </row>
    <row r="17" spans="1:15" ht="27" customHeight="1">
      <c r="A17" s="770"/>
      <c r="B17" s="792"/>
      <c r="C17" s="141" t="s">
        <v>113</v>
      </c>
      <c r="D17" s="369">
        <v>1100097</v>
      </c>
      <c r="E17" s="369">
        <v>1000000</v>
      </c>
      <c r="F17" s="365">
        <f>E17-D17</f>
        <v>-100097</v>
      </c>
      <c r="G17" s="116">
        <f t="shared" si="2"/>
        <v>-9.0989249129849459E-2</v>
      </c>
      <c r="H17" s="344"/>
      <c r="I17" s="789"/>
      <c r="J17" s="132" t="s">
        <v>131</v>
      </c>
      <c r="K17" s="383">
        <v>16746331</v>
      </c>
      <c r="L17" s="383">
        <v>7649470</v>
      </c>
      <c r="M17" s="380">
        <f t="shared" si="0"/>
        <v>-9096861</v>
      </c>
      <c r="N17" s="159">
        <f t="shared" si="1"/>
        <v>-0.54321516754923815</v>
      </c>
      <c r="O17" s="112"/>
    </row>
    <row r="18" spans="1:15" ht="27" customHeight="1">
      <c r="A18" s="117" t="s">
        <v>106</v>
      </c>
      <c r="B18" s="124" t="s">
        <v>115</v>
      </c>
      <c r="C18" s="123" t="s">
        <v>96</v>
      </c>
      <c r="D18" s="366">
        <v>10000000</v>
      </c>
      <c r="E18" s="366">
        <v>10000000</v>
      </c>
      <c r="F18" s="366">
        <f>SUM(F19)</f>
        <v>0</v>
      </c>
      <c r="G18" s="128">
        <f t="shared" si="2"/>
        <v>0</v>
      </c>
      <c r="H18" s="344"/>
      <c r="I18" s="789"/>
      <c r="J18" s="132" t="s">
        <v>132</v>
      </c>
      <c r="K18" s="383">
        <v>3866543</v>
      </c>
      <c r="L18" s="383">
        <v>4200000</v>
      </c>
      <c r="M18" s="380">
        <f t="shared" si="0"/>
        <v>333457</v>
      </c>
      <c r="N18" s="159">
        <f t="shared" si="1"/>
        <v>8.6241637555821829E-2</v>
      </c>
      <c r="O18" s="112"/>
    </row>
    <row r="19" spans="1:15" ht="27" customHeight="1">
      <c r="A19" s="117"/>
      <c r="B19" s="115"/>
      <c r="C19" s="141" t="s">
        <v>105</v>
      </c>
      <c r="D19" s="370">
        <v>10000000</v>
      </c>
      <c r="E19" s="370">
        <v>10000000</v>
      </c>
      <c r="F19" s="365">
        <f>E19-D19</f>
        <v>0</v>
      </c>
      <c r="G19" s="116">
        <f t="shared" si="2"/>
        <v>0</v>
      </c>
      <c r="H19" s="344"/>
      <c r="I19" s="789"/>
      <c r="J19" s="132" t="s">
        <v>133</v>
      </c>
      <c r="K19" s="383">
        <v>2810720</v>
      </c>
      <c r="L19" s="383">
        <v>3000000</v>
      </c>
      <c r="M19" s="380">
        <f t="shared" si="0"/>
        <v>189280</v>
      </c>
      <c r="N19" s="159">
        <f t="shared" si="1"/>
        <v>6.7342175670290882E-2</v>
      </c>
      <c r="O19" s="112"/>
    </row>
    <row r="20" spans="1:15" ht="27" customHeight="1">
      <c r="A20" s="770" t="s">
        <v>114</v>
      </c>
      <c r="B20" s="122" t="s">
        <v>111</v>
      </c>
      <c r="C20" s="123" t="s">
        <v>96</v>
      </c>
      <c r="D20" s="368">
        <v>32459794</v>
      </c>
      <c r="E20" s="368">
        <v>33579512</v>
      </c>
      <c r="F20" s="368">
        <f>SUM(F21:F23)</f>
        <v>1119718</v>
      </c>
      <c r="G20" s="126">
        <f t="shared" si="2"/>
        <v>3.4495536231684033E-2</v>
      </c>
      <c r="H20" s="344"/>
      <c r="I20" s="789"/>
      <c r="J20" s="132" t="s">
        <v>134</v>
      </c>
      <c r="K20" s="383">
        <v>2853000</v>
      </c>
      <c r="L20" s="383">
        <v>2200000</v>
      </c>
      <c r="M20" s="380">
        <f t="shared" si="0"/>
        <v>-653000</v>
      </c>
      <c r="N20" s="159">
        <f t="shared" si="1"/>
        <v>-0.22888187872415003</v>
      </c>
      <c r="O20" s="112"/>
    </row>
    <row r="21" spans="1:15" ht="27" customHeight="1">
      <c r="A21" s="770"/>
      <c r="B21" s="771"/>
      <c r="C21" s="141" t="s">
        <v>107</v>
      </c>
      <c r="D21" s="370">
        <v>30319512</v>
      </c>
      <c r="E21" s="370">
        <v>30319512</v>
      </c>
      <c r="F21" s="365">
        <f>E21-D21</f>
        <v>0</v>
      </c>
      <c r="G21" s="116">
        <f t="shared" si="2"/>
        <v>0</v>
      </c>
      <c r="H21" s="345"/>
      <c r="I21" s="790"/>
      <c r="J21" s="133" t="s">
        <v>135</v>
      </c>
      <c r="K21" s="383">
        <v>3037000</v>
      </c>
      <c r="L21" s="383">
        <v>4000000</v>
      </c>
      <c r="M21" s="380">
        <f t="shared" si="0"/>
        <v>963000</v>
      </c>
      <c r="N21" s="159">
        <f t="shared" si="1"/>
        <v>0.31708923279552187</v>
      </c>
      <c r="O21" s="112"/>
    </row>
    <row r="22" spans="1:15" ht="27" customHeight="1">
      <c r="A22" s="770"/>
      <c r="B22" s="772"/>
      <c r="C22" s="144" t="s">
        <v>108</v>
      </c>
      <c r="D22" s="371">
        <v>1100432</v>
      </c>
      <c r="E22" s="371">
        <v>3260000</v>
      </c>
      <c r="F22" s="365">
        <f t="shared" ref="F22:F23" si="4">E22-D22</f>
        <v>2159568</v>
      </c>
      <c r="G22" s="116">
        <f t="shared" si="2"/>
        <v>1.9624729197260713</v>
      </c>
      <c r="H22" s="796" t="s">
        <v>136</v>
      </c>
      <c r="I22" s="151" t="s">
        <v>137</v>
      </c>
      <c r="J22" s="123" t="s">
        <v>121</v>
      </c>
      <c r="K22" s="384">
        <f>SUM(K23:K25)</f>
        <v>15244000</v>
      </c>
      <c r="L22" s="384">
        <f>SUM(L23:L25)</f>
        <v>5100000</v>
      </c>
      <c r="M22" s="366">
        <f>L22-K22</f>
        <v>-10144000</v>
      </c>
      <c r="N22" s="126">
        <f t="shared" si="1"/>
        <v>-0.66544214117029654</v>
      </c>
      <c r="O22" s="112"/>
    </row>
    <row r="23" spans="1:15" ht="27" customHeight="1">
      <c r="A23" s="770"/>
      <c r="B23" s="773"/>
      <c r="C23" s="145" t="s">
        <v>109</v>
      </c>
      <c r="D23" s="372">
        <v>1039850</v>
      </c>
      <c r="E23" s="372">
        <v>0</v>
      </c>
      <c r="F23" s="365">
        <f t="shared" si="4"/>
        <v>-1039850</v>
      </c>
      <c r="G23" s="116">
        <f t="shared" si="2"/>
        <v>-1</v>
      </c>
      <c r="H23" s="796"/>
      <c r="I23" s="811"/>
      <c r="J23" s="186" t="s">
        <v>10</v>
      </c>
      <c r="K23" s="383">
        <v>0</v>
      </c>
      <c r="L23" s="383">
        <v>2000000</v>
      </c>
      <c r="M23" s="380">
        <f t="shared" ref="M23:M25" si="5">L23-K23</f>
        <v>2000000</v>
      </c>
      <c r="N23" s="160">
        <v>1</v>
      </c>
      <c r="O23" s="112"/>
    </row>
    <row r="24" spans="1:15" ht="27" customHeight="1">
      <c r="A24" s="517" t="s">
        <v>110</v>
      </c>
      <c r="B24" s="123" t="s">
        <v>110</v>
      </c>
      <c r="C24" s="123" t="s">
        <v>96</v>
      </c>
      <c r="D24" s="368">
        <v>15200000</v>
      </c>
      <c r="E24" s="368">
        <v>35300000</v>
      </c>
      <c r="F24" s="368">
        <f>SUM(F25:F29)</f>
        <v>20100000</v>
      </c>
      <c r="G24" s="126">
        <f t="shared" si="2"/>
        <v>1.3223684210526316</v>
      </c>
      <c r="H24" s="796"/>
      <c r="I24" s="811"/>
      <c r="J24" s="186" t="s">
        <v>138</v>
      </c>
      <c r="K24" s="369">
        <v>2590000</v>
      </c>
      <c r="L24" s="369">
        <v>1000000</v>
      </c>
      <c r="M24" s="380">
        <f t="shared" si="5"/>
        <v>-1590000</v>
      </c>
      <c r="N24" s="159">
        <f t="shared" ref="N24:N25" si="6">(L24-K24)/K24</f>
        <v>-0.61389961389961389</v>
      </c>
      <c r="O24" s="112"/>
    </row>
    <row r="25" spans="1:15" ht="27" customHeight="1">
      <c r="A25" s="795"/>
      <c r="B25" s="516"/>
      <c r="C25" s="141" t="s">
        <v>24</v>
      </c>
      <c r="D25" s="373">
        <v>300000</v>
      </c>
      <c r="E25" s="373">
        <v>300000</v>
      </c>
      <c r="F25" s="365">
        <f>E25-D25</f>
        <v>0</v>
      </c>
      <c r="G25" s="154">
        <f>(E25-D25)/D25</f>
        <v>0</v>
      </c>
      <c r="H25" s="797"/>
      <c r="I25" s="812"/>
      <c r="J25" s="187" t="s">
        <v>11</v>
      </c>
      <c r="K25" s="383">
        <v>12654000</v>
      </c>
      <c r="L25" s="383">
        <v>2100000</v>
      </c>
      <c r="M25" s="380">
        <f t="shared" si="5"/>
        <v>-10554000</v>
      </c>
      <c r="N25" s="159">
        <f t="shared" si="6"/>
        <v>-0.83404457088667616</v>
      </c>
      <c r="O25" s="112"/>
    </row>
    <row r="26" spans="1:15" ht="27" customHeight="1">
      <c r="A26" s="796"/>
      <c r="B26" s="771"/>
      <c r="C26" s="142" t="s">
        <v>18</v>
      </c>
      <c r="D26" s="372">
        <v>0</v>
      </c>
      <c r="E26" s="372">
        <v>0</v>
      </c>
      <c r="F26" s="365">
        <v>0</v>
      </c>
      <c r="G26" s="154">
        <v>0</v>
      </c>
      <c r="H26" s="793" t="s">
        <v>139</v>
      </c>
      <c r="I26" s="152" t="s">
        <v>140</v>
      </c>
      <c r="J26" s="153" t="s">
        <v>141</v>
      </c>
      <c r="K26" s="384">
        <f>SUM(K27:K51)</f>
        <v>832063000</v>
      </c>
      <c r="L26" s="384">
        <f>SUM(L27:L51)</f>
        <v>895884000</v>
      </c>
      <c r="M26" s="366">
        <f>L26-K26</f>
        <v>63821000</v>
      </c>
      <c r="N26" s="126">
        <f t="shared" si="1"/>
        <v>7.670212471892153E-2</v>
      </c>
      <c r="O26" s="112"/>
    </row>
    <row r="27" spans="1:15" ht="27" customHeight="1">
      <c r="A27" s="796"/>
      <c r="B27" s="772"/>
      <c r="C27" s="141" t="s">
        <v>117</v>
      </c>
      <c r="D27" s="373">
        <v>900000</v>
      </c>
      <c r="E27" s="373">
        <v>0</v>
      </c>
      <c r="F27" s="373">
        <v>-900000</v>
      </c>
      <c r="G27" s="154">
        <f t="shared" ref="G27" si="7">(E27-D27)/D27</f>
        <v>-1</v>
      </c>
      <c r="H27" s="794"/>
      <c r="I27" s="809"/>
      <c r="J27" s="134" t="s">
        <v>142</v>
      </c>
      <c r="K27" s="385">
        <v>17344500</v>
      </c>
      <c r="L27" s="385">
        <v>11000000</v>
      </c>
      <c r="M27" s="386">
        <f>L27-K27</f>
        <v>-6344500</v>
      </c>
      <c r="N27" s="160">
        <f t="shared" si="1"/>
        <v>-0.36579319092507712</v>
      </c>
      <c r="O27" s="112"/>
    </row>
    <row r="28" spans="1:15" ht="27" customHeight="1">
      <c r="A28" s="796"/>
      <c r="B28" s="772"/>
      <c r="C28" s="141" t="s">
        <v>186</v>
      </c>
      <c r="D28" s="372">
        <v>10000000</v>
      </c>
      <c r="E28" s="372">
        <v>30000000</v>
      </c>
      <c r="F28" s="365">
        <f t="shared" ref="F28:F29" si="8">E28-D28</f>
        <v>20000000</v>
      </c>
      <c r="G28" s="129">
        <f t="shared" ref="G28:G29" si="9">F28/E28</f>
        <v>0.66666666666666663</v>
      </c>
      <c r="H28" s="794"/>
      <c r="I28" s="810"/>
      <c r="J28" s="135" t="s">
        <v>143</v>
      </c>
      <c r="K28" s="385">
        <v>8367750</v>
      </c>
      <c r="L28" s="385">
        <v>7000000</v>
      </c>
      <c r="M28" s="386">
        <f t="shared" ref="M28:M58" si="10">L28-K28</f>
        <v>-1367750</v>
      </c>
      <c r="N28" s="160">
        <f t="shared" si="1"/>
        <v>-0.16345493113441487</v>
      </c>
      <c r="O28" s="112"/>
    </row>
    <row r="29" spans="1:15" ht="27" customHeight="1" thickBot="1">
      <c r="A29" s="796"/>
      <c r="B29" s="772"/>
      <c r="C29" s="518" t="s">
        <v>185</v>
      </c>
      <c r="D29" s="374">
        <v>4000000</v>
      </c>
      <c r="E29" s="374">
        <v>5000000</v>
      </c>
      <c r="F29" s="365">
        <f t="shared" si="8"/>
        <v>1000000</v>
      </c>
      <c r="G29" s="519">
        <f t="shared" si="9"/>
        <v>0.2</v>
      </c>
      <c r="H29" s="794"/>
      <c r="I29" s="810"/>
      <c r="J29" s="134" t="s">
        <v>144</v>
      </c>
      <c r="K29" s="385">
        <v>1360000</v>
      </c>
      <c r="L29" s="385">
        <v>3000000</v>
      </c>
      <c r="M29" s="386">
        <f t="shared" si="10"/>
        <v>1640000</v>
      </c>
      <c r="N29" s="160">
        <f t="shared" si="1"/>
        <v>1.2058823529411764</v>
      </c>
      <c r="O29" s="112"/>
    </row>
    <row r="30" spans="1:15" ht="27" customHeight="1">
      <c r="A30" s="800"/>
      <c r="B30" s="801"/>
      <c r="C30" s="801"/>
      <c r="D30" s="801"/>
      <c r="E30" s="801"/>
      <c r="F30" s="801"/>
      <c r="G30" s="802"/>
      <c r="H30" s="794"/>
      <c r="I30" s="810"/>
      <c r="J30" s="134" t="s">
        <v>168</v>
      </c>
      <c r="K30" s="385">
        <v>14927750</v>
      </c>
      <c r="L30" s="385">
        <v>11000000</v>
      </c>
      <c r="M30" s="386">
        <f t="shared" si="10"/>
        <v>-3927750</v>
      </c>
      <c r="N30" s="160">
        <f t="shared" si="1"/>
        <v>-0.26311734856224145</v>
      </c>
      <c r="O30" s="112"/>
    </row>
    <row r="31" spans="1:15" ht="27" customHeight="1">
      <c r="A31" s="803"/>
      <c r="B31" s="804"/>
      <c r="C31" s="804"/>
      <c r="D31" s="804"/>
      <c r="E31" s="804"/>
      <c r="F31" s="804"/>
      <c r="G31" s="805"/>
      <c r="H31" s="794"/>
      <c r="I31" s="810"/>
      <c r="J31" s="136" t="s">
        <v>145</v>
      </c>
      <c r="K31" s="369">
        <v>206960000</v>
      </c>
      <c r="L31" s="369">
        <v>228968000</v>
      </c>
      <c r="M31" s="386">
        <f t="shared" si="10"/>
        <v>22008000</v>
      </c>
      <c r="N31" s="160">
        <f t="shared" si="1"/>
        <v>0.10633938925396212</v>
      </c>
      <c r="O31" s="112"/>
    </row>
    <row r="32" spans="1:15" ht="27" customHeight="1">
      <c r="A32" s="803"/>
      <c r="B32" s="804"/>
      <c r="C32" s="804"/>
      <c r="D32" s="804"/>
      <c r="E32" s="804"/>
      <c r="F32" s="804"/>
      <c r="G32" s="805"/>
      <c r="H32" s="794"/>
      <c r="I32" s="810"/>
      <c r="J32" s="136" t="s">
        <v>146</v>
      </c>
      <c r="K32" s="369">
        <v>65640000</v>
      </c>
      <c r="L32" s="369">
        <v>71040000</v>
      </c>
      <c r="M32" s="386">
        <f t="shared" si="10"/>
        <v>5400000</v>
      </c>
      <c r="N32" s="160">
        <f t="shared" si="1"/>
        <v>8.226691042047532E-2</v>
      </c>
      <c r="O32" s="112"/>
    </row>
    <row r="33" spans="1:15" ht="27" customHeight="1">
      <c r="A33" s="803"/>
      <c r="B33" s="804"/>
      <c r="C33" s="804"/>
      <c r="D33" s="804"/>
      <c r="E33" s="804"/>
      <c r="F33" s="804"/>
      <c r="G33" s="805"/>
      <c r="H33" s="794"/>
      <c r="I33" s="810"/>
      <c r="J33" s="136" t="s">
        <v>147</v>
      </c>
      <c r="K33" s="369">
        <v>55018000</v>
      </c>
      <c r="L33" s="369">
        <v>60100000</v>
      </c>
      <c r="M33" s="386">
        <f t="shared" si="10"/>
        <v>5082000</v>
      </c>
      <c r="N33" s="160">
        <f t="shared" si="1"/>
        <v>9.2369769893489398E-2</v>
      </c>
      <c r="O33" s="112"/>
    </row>
    <row r="34" spans="1:15" ht="27" customHeight="1">
      <c r="A34" s="803"/>
      <c r="B34" s="804"/>
      <c r="C34" s="804"/>
      <c r="D34" s="804"/>
      <c r="E34" s="804"/>
      <c r="F34" s="804"/>
      <c r="G34" s="805"/>
      <c r="H34" s="794"/>
      <c r="I34" s="810"/>
      <c r="J34" s="136" t="s">
        <v>148</v>
      </c>
      <c r="K34" s="369">
        <v>30500000</v>
      </c>
      <c r="L34" s="369">
        <v>32780000</v>
      </c>
      <c r="M34" s="386">
        <f t="shared" si="10"/>
        <v>2280000</v>
      </c>
      <c r="N34" s="160">
        <f t="shared" si="1"/>
        <v>7.4754098360655732E-2</v>
      </c>
      <c r="O34" s="112"/>
    </row>
    <row r="35" spans="1:15" ht="27" customHeight="1">
      <c r="A35" s="803"/>
      <c r="B35" s="804"/>
      <c r="C35" s="804"/>
      <c r="D35" s="804"/>
      <c r="E35" s="804"/>
      <c r="F35" s="804"/>
      <c r="G35" s="805"/>
      <c r="H35" s="794"/>
      <c r="I35" s="810"/>
      <c r="J35" s="136" t="s">
        <v>149</v>
      </c>
      <c r="K35" s="369">
        <v>11000000</v>
      </c>
      <c r="L35" s="369">
        <v>11000000</v>
      </c>
      <c r="M35" s="386">
        <f t="shared" si="10"/>
        <v>0</v>
      </c>
      <c r="N35" s="160">
        <f t="shared" si="1"/>
        <v>0</v>
      </c>
      <c r="O35" s="112"/>
    </row>
    <row r="36" spans="1:15" ht="27" customHeight="1">
      <c r="A36" s="803"/>
      <c r="B36" s="804"/>
      <c r="C36" s="804"/>
      <c r="D36" s="804"/>
      <c r="E36" s="804"/>
      <c r="F36" s="804"/>
      <c r="G36" s="805"/>
      <c r="H36" s="794"/>
      <c r="I36" s="810"/>
      <c r="J36" s="136" t="s">
        <v>150</v>
      </c>
      <c r="K36" s="369">
        <v>0</v>
      </c>
      <c r="L36" s="369">
        <v>15000000</v>
      </c>
      <c r="M36" s="386">
        <f t="shared" si="10"/>
        <v>15000000</v>
      </c>
      <c r="N36" s="160">
        <v>1</v>
      </c>
      <c r="O36" s="112"/>
    </row>
    <row r="37" spans="1:15" ht="27" customHeight="1">
      <c r="A37" s="803"/>
      <c r="B37" s="804"/>
      <c r="C37" s="804"/>
      <c r="D37" s="804"/>
      <c r="E37" s="804"/>
      <c r="F37" s="804"/>
      <c r="G37" s="805"/>
      <c r="H37" s="794"/>
      <c r="I37" s="810"/>
      <c r="J37" s="136" t="s">
        <v>151</v>
      </c>
      <c r="K37" s="369">
        <v>24870000</v>
      </c>
      <c r="L37" s="369">
        <v>30300000</v>
      </c>
      <c r="M37" s="386">
        <f t="shared" si="10"/>
        <v>5430000</v>
      </c>
      <c r="N37" s="160">
        <f t="shared" si="1"/>
        <v>0.21833534378769601</v>
      </c>
      <c r="O37" s="112"/>
    </row>
    <row r="38" spans="1:15" ht="27" customHeight="1">
      <c r="A38" s="803"/>
      <c r="B38" s="804"/>
      <c r="C38" s="804"/>
      <c r="D38" s="804"/>
      <c r="E38" s="804"/>
      <c r="F38" s="804"/>
      <c r="G38" s="805"/>
      <c r="H38" s="794"/>
      <c r="I38" s="810"/>
      <c r="J38" s="136" t="s">
        <v>152</v>
      </c>
      <c r="K38" s="369">
        <v>15600000</v>
      </c>
      <c r="L38" s="369">
        <v>15600000</v>
      </c>
      <c r="M38" s="386">
        <f t="shared" si="10"/>
        <v>0</v>
      </c>
      <c r="N38" s="160">
        <f t="shared" si="1"/>
        <v>0</v>
      </c>
      <c r="O38" s="112"/>
    </row>
    <row r="39" spans="1:15" ht="27" customHeight="1">
      <c r="A39" s="803"/>
      <c r="B39" s="804"/>
      <c r="C39" s="804"/>
      <c r="D39" s="804"/>
      <c r="E39" s="804"/>
      <c r="F39" s="804"/>
      <c r="G39" s="805"/>
      <c r="H39" s="794"/>
      <c r="I39" s="810"/>
      <c r="J39" s="136" t="s">
        <v>153</v>
      </c>
      <c r="K39" s="369">
        <v>28325000</v>
      </c>
      <c r="L39" s="369">
        <v>30070000</v>
      </c>
      <c r="M39" s="386">
        <f t="shared" si="10"/>
        <v>1745000</v>
      </c>
      <c r="N39" s="160">
        <f t="shared" si="1"/>
        <v>6.1606354810238302E-2</v>
      </c>
    </row>
    <row r="40" spans="1:15" ht="27" customHeight="1">
      <c r="A40" s="803"/>
      <c r="B40" s="804"/>
      <c r="C40" s="804"/>
      <c r="D40" s="804"/>
      <c r="E40" s="804"/>
      <c r="F40" s="804"/>
      <c r="G40" s="805"/>
      <c r="H40" s="794"/>
      <c r="I40" s="810"/>
      <c r="J40" s="136" t="s">
        <v>537</v>
      </c>
      <c r="K40" s="369">
        <v>20000000</v>
      </c>
      <c r="L40" s="520">
        <v>20000000</v>
      </c>
      <c r="M40" s="386">
        <f t="shared" si="10"/>
        <v>0</v>
      </c>
      <c r="N40" s="160">
        <f t="shared" si="1"/>
        <v>0</v>
      </c>
    </row>
    <row r="41" spans="1:15" ht="27" customHeight="1">
      <c r="A41" s="803"/>
      <c r="B41" s="804"/>
      <c r="C41" s="804"/>
      <c r="D41" s="804"/>
      <c r="E41" s="804"/>
      <c r="F41" s="804"/>
      <c r="G41" s="805"/>
      <c r="H41" s="794"/>
      <c r="I41" s="810"/>
      <c r="J41" s="136" t="s">
        <v>154</v>
      </c>
      <c r="K41" s="369">
        <v>7000000</v>
      </c>
      <c r="L41" s="369">
        <v>6300000</v>
      </c>
      <c r="M41" s="386">
        <f t="shared" si="10"/>
        <v>-700000</v>
      </c>
      <c r="N41" s="160">
        <f t="shared" si="1"/>
        <v>-0.1</v>
      </c>
    </row>
    <row r="42" spans="1:15" ht="27" customHeight="1">
      <c r="A42" s="803"/>
      <c r="B42" s="804"/>
      <c r="C42" s="804"/>
      <c r="D42" s="804"/>
      <c r="E42" s="804"/>
      <c r="F42" s="804"/>
      <c r="G42" s="805"/>
      <c r="H42" s="794"/>
      <c r="I42" s="810"/>
      <c r="J42" s="136" t="s">
        <v>156</v>
      </c>
      <c r="K42" s="369">
        <v>10867000</v>
      </c>
      <c r="L42" s="369">
        <v>11031000</v>
      </c>
      <c r="M42" s="386">
        <f t="shared" si="10"/>
        <v>164000</v>
      </c>
      <c r="N42" s="160">
        <f t="shared" si="1"/>
        <v>1.5091561608539616E-2</v>
      </c>
    </row>
    <row r="43" spans="1:15" ht="27" customHeight="1">
      <c r="A43" s="803"/>
      <c r="B43" s="804"/>
      <c r="C43" s="804"/>
      <c r="D43" s="804"/>
      <c r="E43" s="804"/>
      <c r="F43" s="804"/>
      <c r="G43" s="805"/>
      <c r="H43" s="794"/>
      <c r="I43" s="810"/>
      <c r="J43" s="136" t="s">
        <v>157</v>
      </c>
      <c r="K43" s="369">
        <v>10000000</v>
      </c>
      <c r="L43" s="369">
        <v>10000000</v>
      </c>
      <c r="M43" s="386">
        <f t="shared" si="10"/>
        <v>0</v>
      </c>
      <c r="N43" s="160">
        <f t="shared" si="1"/>
        <v>0</v>
      </c>
    </row>
    <row r="44" spans="1:15" ht="27" customHeight="1">
      <c r="A44" s="803"/>
      <c r="B44" s="804"/>
      <c r="C44" s="804"/>
      <c r="D44" s="804"/>
      <c r="E44" s="804"/>
      <c r="F44" s="804"/>
      <c r="G44" s="805"/>
      <c r="H44" s="794"/>
      <c r="I44" s="810"/>
      <c r="J44" s="137" t="s">
        <v>158</v>
      </c>
      <c r="K44" s="369">
        <v>3000000</v>
      </c>
      <c r="L44" s="369">
        <v>3000000</v>
      </c>
      <c r="M44" s="386">
        <f t="shared" si="10"/>
        <v>0</v>
      </c>
      <c r="N44" s="160">
        <f t="shared" si="1"/>
        <v>0</v>
      </c>
    </row>
    <row r="45" spans="1:15" ht="27" customHeight="1">
      <c r="A45" s="803"/>
      <c r="B45" s="804"/>
      <c r="C45" s="804"/>
      <c r="D45" s="804"/>
      <c r="E45" s="804"/>
      <c r="F45" s="804"/>
      <c r="G45" s="805"/>
      <c r="H45" s="794"/>
      <c r="I45" s="810"/>
      <c r="J45" s="138" t="s">
        <v>159</v>
      </c>
      <c r="K45" s="369">
        <v>120000000</v>
      </c>
      <c r="L45" s="369">
        <v>120000000</v>
      </c>
      <c r="M45" s="386">
        <f t="shared" si="10"/>
        <v>0</v>
      </c>
      <c r="N45" s="160">
        <f t="shared" si="1"/>
        <v>0</v>
      </c>
    </row>
    <row r="46" spans="1:15" ht="27" customHeight="1">
      <c r="A46" s="803"/>
      <c r="B46" s="804"/>
      <c r="C46" s="804"/>
      <c r="D46" s="804"/>
      <c r="E46" s="804"/>
      <c r="F46" s="804"/>
      <c r="G46" s="805"/>
      <c r="H46" s="794"/>
      <c r="I46" s="810"/>
      <c r="J46" s="139" t="s">
        <v>160</v>
      </c>
      <c r="K46" s="387">
        <v>85514000</v>
      </c>
      <c r="L46" s="387">
        <v>98902000</v>
      </c>
      <c r="M46" s="386">
        <f t="shared" si="10"/>
        <v>13388000</v>
      </c>
      <c r="N46" s="160">
        <f t="shared" si="1"/>
        <v>0.1565591599036415</v>
      </c>
    </row>
    <row r="47" spans="1:15" ht="30" customHeight="1">
      <c r="A47" s="803"/>
      <c r="B47" s="804"/>
      <c r="C47" s="804"/>
      <c r="D47" s="804"/>
      <c r="E47" s="804"/>
      <c r="F47" s="804"/>
      <c r="G47" s="805"/>
      <c r="H47" s="794"/>
      <c r="I47" s="810"/>
      <c r="J47" s="134" t="s">
        <v>187</v>
      </c>
      <c r="K47" s="385">
        <v>10000000</v>
      </c>
      <c r="L47" s="385">
        <v>10000000</v>
      </c>
      <c r="M47" s="386">
        <f t="shared" si="10"/>
        <v>0</v>
      </c>
      <c r="N47" s="160">
        <f t="shared" si="1"/>
        <v>0</v>
      </c>
    </row>
    <row r="48" spans="1:15" ht="33">
      <c r="A48" s="803"/>
      <c r="B48" s="804"/>
      <c r="C48" s="804"/>
      <c r="D48" s="804"/>
      <c r="E48" s="804"/>
      <c r="F48" s="804"/>
      <c r="G48" s="805"/>
      <c r="H48" s="794"/>
      <c r="I48" s="810"/>
      <c r="J48" s="134" t="s">
        <v>155</v>
      </c>
      <c r="K48" s="385">
        <v>2700000</v>
      </c>
      <c r="L48" s="385">
        <v>2700000</v>
      </c>
      <c r="M48" s="386">
        <f t="shared" si="10"/>
        <v>0</v>
      </c>
      <c r="N48" s="160">
        <f t="shared" si="1"/>
        <v>0</v>
      </c>
    </row>
    <row r="49" spans="1:14" ht="27" customHeight="1">
      <c r="A49" s="803"/>
      <c r="B49" s="804"/>
      <c r="C49" s="804"/>
      <c r="D49" s="804"/>
      <c r="E49" s="804"/>
      <c r="F49" s="804"/>
      <c r="G49" s="805"/>
      <c r="H49" s="794"/>
      <c r="I49" s="810"/>
      <c r="J49" s="134" t="s">
        <v>169</v>
      </c>
      <c r="K49" s="385">
        <v>3000000</v>
      </c>
      <c r="L49" s="385">
        <v>0</v>
      </c>
      <c r="M49" s="386">
        <f t="shared" si="10"/>
        <v>-3000000</v>
      </c>
      <c r="N49" s="160">
        <f t="shared" si="1"/>
        <v>-1</v>
      </c>
    </row>
    <row r="50" spans="1:14" ht="27" customHeight="1">
      <c r="A50" s="803"/>
      <c r="B50" s="804"/>
      <c r="C50" s="804"/>
      <c r="D50" s="804"/>
      <c r="E50" s="804"/>
      <c r="F50" s="804"/>
      <c r="G50" s="805"/>
      <c r="H50" s="794"/>
      <c r="I50" s="810"/>
      <c r="J50" s="134" t="s">
        <v>161</v>
      </c>
      <c r="K50" s="385">
        <v>49420000</v>
      </c>
      <c r="L50" s="385">
        <v>55268000</v>
      </c>
      <c r="M50" s="386">
        <f t="shared" si="10"/>
        <v>5848000</v>
      </c>
      <c r="N50" s="160">
        <f t="shared" si="1"/>
        <v>0.11833265884257385</v>
      </c>
    </row>
    <row r="51" spans="1:14" ht="27" customHeight="1">
      <c r="A51" s="803"/>
      <c r="B51" s="804"/>
      <c r="C51" s="804"/>
      <c r="D51" s="804"/>
      <c r="E51" s="804"/>
      <c r="F51" s="804"/>
      <c r="G51" s="805"/>
      <c r="H51" s="794"/>
      <c r="I51" s="810"/>
      <c r="J51" s="140" t="s">
        <v>162</v>
      </c>
      <c r="K51" s="385">
        <v>30649000</v>
      </c>
      <c r="L51" s="385">
        <v>31825000</v>
      </c>
      <c r="M51" s="386">
        <f t="shared" si="10"/>
        <v>1176000</v>
      </c>
      <c r="N51" s="160">
        <f t="shared" si="1"/>
        <v>3.8369930503442201E-2</v>
      </c>
    </row>
    <row r="52" spans="1:14" ht="27" customHeight="1">
      <c r="A52" s="803"/>
      <c r="B52" s="804"/>
      <c r="C52" s="804"/>
      <c r="D52" s="804"/>
      <c r="E52" s="804"/>
      <c r="F52" s="804"/>
      <c r="G52" s="805"/>
      <c r="H52" s="795" t="s">
        <v>163</v>
      </c>
      <c r="I52" s="168" t="s">
        <v>163</v>
      </c>
      <c r="J52" s="157" t="s">
        <v>96</v>
      </c>
      <c r="K52" s="381">
        <f>SUM(K53:K54)</f>
        <v>37859891</v>
      </c>
      <c r="L52" s="381">
        <f>SUM(L53:L54)</f>
        <v>38879512</v>
      </c>
      <c r="M52" s="366">
        <f>L52-K52</f>
        <v>1019621</v>
      </c>
      <c r="N52" s="126">
        <f t="shared" si="1"/>
        <v>2.6931429887106648E-2</v>
      </c>
    </row>
    <row r="53" spans="1:14" ht="27" customHeight="1">
      <c r="A53" s="803"/>
      <c r="B53" s="804"/>
      <c r="C53" s="804"/>
      <c r="D53" s="804"/>
      <c r="E53" s="804"/>
      <c r="F53" s="804"/>
      <c r="G53" s="805"/>
      <c r="H53" s="796"/>
      <c r="I53" s="798"/>
      <c r="J53" s="137" t="s">
        <v>164</v>
      </c>
      <c r="K53" s="388">
        <v>30319512</v>
      </c>
      <c r="L53" s="388">
        <v>30319512</v>
      </c>
      <c r="M53" s="386">
        <f t="shared" si="10"/>
        <v>0</v>
      </c>
      <c r="N53" s="160">
        <f t="shared" si="1"/>
        <v>0</v>
      </c>
    </row>
    <row r="54" spans="1:14" ht="27" customHeight="1">
      <c r="A54" s="803"/>
      <c r="B54" s="804"/>
      <c r="C54" s="804"/>
      <c r="D54" s="804"/>
      <c r="E54" s="804"/>
      <c r="F54" s="804"/>
      <c r="G54" s="805"/>
      <c r="H54" s="797"/>
      <c r="I54" s="799"/>
      <c r="J54" s="137" t="s">
        <v>165</v>
      </c>
      <c r="K54" s="388">
        <v>7540379</v>
      </c>
      <c r="L54" s="388">
        <v>8560000</v>
      </c>
      <c r="M54" s="386">
        <f t="shared" si="10"/>
        <v>1019621</v>
      </c>
      <c r="N54" s="160">
        <f t="shared" si="1"/>
        <v>0.13522145239649094</v>
      </c>
    </row>
    <row r="55" spans="1:14" ht="27" customHeight="1">
      <c r="A55" s="803"/>
      <c r="B55" s="804"/>
      <c r="C55" s="804"/>
      <c r="D55" s="804"/>
      <c r="E55" s="804"/>
      <c r="F55" s="804"/>
      <c r="G55" s="805"/>
      <c r="H55" s="196" t="s">
        <v>166</v>
      </c>
      <c r="I55" s="167" t="s">
        <v>167</v>
      </c>
      <c r="J55" s="157" t="s">
        <v>121</v>
      </c>
      <c r="K55" s="381">
        <f>SUM(K56:K59)</f>
        <v>15900000</v>
      </c>
      <c r="L55" s="381">
        <f>SUM(L56:L59)</f>
        <v>36000000</v>
      </c>
      <c r="M55" s="366">
        <f>L55-K55</f>
        <v>20100000</v>
      </c>
      <c r="N55" s="126">
        <f t="shared" ref="N55" si="11">(L55-K55)/K55</f>
        <v>1.2641509433962264</v>
      </c>
    </row>
    <row r="56" spans="1:14" ht="27" customHeight="1">
      <c r="A56" s="803"/>
      <c r="B56" s="804"/>
      <c r="C56" s="804"/>
      <c r="D56" s="804"/>
      <c r="E56" s="804"/>
      <c r="F56" s="804"/>
      <c r="G56" s="805"/>
      <c r="H56" s="197"/>
      <c r="I56" s="201"/>
      <c r="J56" s="158" t="s">
        <v>166</v>
      </c>
      <c r="K56" s="388">
        <v>1000000</v>
      </c>
      <c r="L56" s="388">
        <v>1000000</v>
      </c>
      <c r="M56" s="386">
        <f t="shared" si="10"/>
        <v>0</v>
      </c>
      <c r="N56" s="160">
        <f t="shared" si="1"/>
        <v>0</v>
      </c>
    </row>
    <row r="57" spans="1:14" ht="27" customHeight="1">
      <c r="A57" s="803"/>
      <c r="B57" s="804"/>
      <c r="C57" s="804"/>
      <c r="D57" s="804"/>
      <c r="E57" s="804"/>
      <c r="F57" s="804"/>
      <c r="G57" s="805"/>
      <c r="H57" s="197"/>
      <c r="I57" s="323"/>
      <c r="J57" s="141" t="s">
        <v>117</v>
      </c>
      <c r="K57" s="373">
        <v>900000</v>
      </c>
      <c r="L57" s="373">
        <v>0</v>
      </c>
      <c r="M57" s="386">
        <f t="shared" si="10"/>
        <v>-900000</v>
      </c>
      <c r="N57" s="161">
        <v>0</v>
      </c>
    </row>
    <row r="58" spans="1:14" ht="27" customHeight="1">
      <c r="A58" s="803"/>
      <c r="B58" s="804"/>
      <c r="C58" s="804"/>
      <c r="D58" s="804"/>
      <c r="E58" s="804"/>
      <c r="F58" s="804"/>
      <c r="G58" s="805"/>
      <c r="H58" s="197"/>
      <c r="I58" s="198"/>
      <c r="J58" s="141" t="s">
        <v>189</v>
      </c>
      <c r="K58" s="372">
        <v>10000000</v>
      </c>
      <c r="L58" s="372">
        <v>30000000</v>
      </c>
      <c r="M58" s="386">
        <f t="shared" si="10"/>
        <v>20000000</v>
      </c>
      <c r="N58" s="162">
        <f>M58/L58</f>
        <v>0.66666666666666663</v>
      </c>
    </row>
    <row r="59" spans="1:14" ht="27" customHeight="1" thickBot="1">
      <c r="A59" s="806"/>
      <c r="B59" s="807"/>
      <c r="C59" s="807"/>
      <c r="D59" s="807"/>
      <c r="E59" s="807"/>
      <c r="F59" s="807"/>
      <c r="G59" s="808"/>
      <c r="H59" s="197"/>
      <c r="I59" s="199"/>
      <c r="J59" s="200" t="s">
        <v>188</v>
      </c>
      <c r="K59" s="374">
        <v>4000000</v>
      </c>
      <c r="L59" s="374">
        <v>5000000</v>
      </c>
      <c r="M59" s="389">
        <f t="shared" ref="M59" si="12">L59-K59</f>
        <v>1000000</v>
      </c>
      <c r="N59" s="163">
        <f>M59/L59</f>
        <v>0.2</v>
      </c>
    </row>
    <row r="60" spans="1:14" ht="27" customHeight="1">
      <c r="H60" s="166"/>
    </row>
  </sheetData>
  <mergeCells count="38">
    <mergeCell ref="H26:H51"/>
    <mergeCell ref="B26:B29"/>
    <mergeCell ref="A25:A29"/>
    <mergeCell ref="H52:H54"/>
    <mergeCell ref="I53:I54"/>
    <mergeCell ref="A30:G59"/>
    <mergeCell ref="I27:I51"/>
    <mergeCell ref="H22:H25"/>
    <mergeCell ref="I23:I25"/>
    <mergeCell ref="I16:I21"/>
    <mergeCell ref="A15:A17"/>
    <mergeCell ref="A20:A23"/>
    <mergeCell ref="B16:B17"/>
    <mergeCell ref="B21:B23"/>
    <mergeCell ref="M5:N5"/>
    <mergeCell ref="A1:N1"/>
    <mergeCell ref="A4:G4"/>
    <mergeCell ref="H4:N4"/>
    <mergeCell ref="A5:A6"/>
    <mergeCell ref="B5:B6"/>
    <mergeCell ref="C5:C6"/>
    <mergeCell ref="D5:D6"/>
    <mergeCell ref="E5:E6"/>
    <mergeCell ref="F5:G5"/>
    <mergeCell ref="H5:H6"/>
    <mergeCell ref="I5:I6"/>
    <mergeCell ref="J5:J6"/>
    <mergeCell ref="K5:K6"/>
    <mergeCell ref="A2:N2"/>
    <mergeCell ref="A3:N3"/>
    <mergeCell ref="L5:L6"/>
    <mergeCell ref="A7:C7"/>
    <mergeCell ref="H7:J7"/>
    <mergeCell ref="A8:A9"/>
    <mergeCell ref="I9:I11"/>
    <mergeCell ref="A10:A14"/>
    <mergeCell ref="B11:B14"/>
    <mergeCell ref="I13:I14"/>
  </mergeCells>
  <phoneticPr fontId="12" type="noConversion"/>
  <pageMargins left="0.51181102362204722" right="0.51181102362204722" top="0.74803149606299213" bottom="0.74803149606299213" header="0.31496062992125984" footer="0.31496062992125984"/>
  <pageSetup paperSize="9" scale="59" fitToHeight="0" orientation="landscape" verticalDpi="300" r:id="rId1"/>
  <rowBreaks count="2" manualBreakCount="2">
    <brk id="30" max="13" man="1"/>
    <brk id="59" max="13" man="1"/>
  </rowBreaks>
  <colBreaks count="1" manualBreakCount="1">
    <brk id="1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67"/>
  <sheetViews>
    <sheetView zoomScaleNormal="100" workbookViewId="0">
      <selection activeCell="H25" sqref="H25:N25"/>
    </sheetView>
  </sheetViews>
  <sheetFormatPr defaultRowHeight="16.5"/>
  <cols>
    <col min="1" max="2" width="8.88671875" style="111"/>
    <col min="3" max="3" width="20" style="111" customWidth="1"/>
    <col min="4" max="5" width="14.6640625" style="111" bestFit="1" customWidth="1"/>
    <col min="6" max="6" width="11.88671875" style="111" bestFit="1" customWidth="1"/>
    <col min="7" max="7" width="9.44140625" style="111" customWidth="1"/>
    <col min="8" max="8" width="4.77734375" style="111" customWidth="1"/>
    <col min="9" max="9" width="9.6640625" style="111" customWidth="1"/>
    <col min="10" max="10" width="12.109375" style="111" customWidth="1"/>
    <col min="11" max="12" width="2.5546875" style="111" customWidth="1"/>
    <col min="13" max="14" width="2.88671875" style="111" customWidth="1"/>
    <col min="15" max="15" width="12.109375" style="111" bestFit="1" customWidth="1"/>
    <col min="16" max="16" width="37.5546875" style="31" customWidth="1"/>
    <col min="17" max="18" width="12.77734375" style="111" bestFit="1" customWidth="1"/>
    <col min="19" max="16384" width="8.88671875" style="111"/>
  </cols>
  <sheetData>
    <row r="1" spans="1:21" ht="48.75" customHeight="1">
      <c r="A1" s="826" t="s">
        <v>345</v>
      </c>
      <c r="B1" s="826"/>
      <c r="C1" s="826"/>
      <c r="D1" s="826"/>
      <c r="E1" s="826"/>
      <c r="F1" s="826"/>
      <c r="G1" s="826"/>
      <c r="H1" s="826"/>
      <c r="I1" s="826"/>
      <c r="J1" s="826"/>
      <c r="K1" s="826"/>
      <c r="L1" s="826"/>
      <c r="M1" s="826"/>
      <c r="N1" s="826"/>
      <c r="O1" s="826"/>
      <c r="P1" s="826"/>
      <c r="Q1" s="826"/>
      <c r="R1" s="826"/>
      <c r="S1" s="826"/>
      <c r="T1" s="826"/>
      <c r="U1" s="826"/>
    </row>
    <row r="2" spans="1:21" ht="20.25">
      <c r="A2" s="827" t="s">
        <v>79</v>
      </c>
      <c r="B2" s="827"/>
      <c r="C2" s="827"/>
      <c r="D2" s="827"/>
      <c r="E2" s="827"/>
      <c r="F2" s="827"/>
      <c r="G2" s="827"/>
      <c r="H2" s="827"/>
      <c r="I2" s="827"/>
      <c r="J2" s="827"/>
      <c r="K2" s="827"/>
      <c r="L2" s="827"/>
      <c r="M2" s="827"/>
      <c r="N2" s="827"/>
      <c r="O2" s="827"/>
      <c r="P2" s="827"/>
    </row>
    <row r="3" spans="1:21" ht="17.25" thickBot="1">
      <c r="A3" s="787" t="s">
        <v>80</v>
      </c>
      <c r="B3" s="787"/>
      <c r="C3" s="787"/>
      <c r="D3" s="787"/>
      <c r="E3" s="787"/>
      <c r="F3" s="787"/>
      <c r="G3" s="787"/>
      <c r="H3" s="787"/>
      <c r="I3" s="787"/>
      <c r="J3" s="787"/>
      <c r="K3" s="787"/>
      <c r="L3" s="787"/>
      <c r="M3" s="787"/>
      <c r="N3" s="787"/>
      <c r="O3" s="787"/>
      <c r="P3" s="787"/>
    </row>
    <row r="4" spans="1:21" ht="17.25" customHeight="1" thickBot="1">
      <c r="A4" s="784" t="s">
        <v>69</v>
      </c>
      <c r="B4" s="828" t="s">
        <v>78</v>
      </c>
      <c r="C4" s="828" t="s">
        <v>71</v>
      </c>
      <c r="D4" s="765" t="s">
        <v>343</v>
      </c>
      <c r="E4" s="765" t="s">
        <v>344</v>
      </c>
      <c r="F4" s="828" t="s">
        <v>171</v>
      </c>
      <c r="G4" s="829"/>
      <c r="H4" s="830" t="s">
        <v>81</v>
      </c>
      <c r="I4" s="831"/>
      <c r="J4" s="831"/>
      <c r="K4" s="831"/>
      <c r="L4" s="831"/>
      <c r="M4" s="831"/>
      <c r="N4" s="831"/>
      <c r="O4" s="832"/>
      <c r="P4" s="824" t="s">
        <v>174</v>
      </c>
    </row>
    <row r="5" spans="1:21" ht="17.25" thickBot="1">
      <c r="A5" s="784"/>
      <c r="B5" s="828"/>
      <c r="C5" s="828"/>
      <c r="D5" s="766"/>
      <c r="E5" s="766"/>
      <c r="F5" s="170" t="s">
        <v>82</v>
      </c>
      <c r="G5" s="169" t="s">
        <v>76</v>
      </c>
      <c r="H5" s="830"/>
      <c r="I5" s="831"/>
      <c r="J5" s="831"/>
      <c r="K5" s="831"/>
      <c r="L5" s="831"/>
      <c r="M5" s="831"/>
      <c r="N5" s="831"/>
      <c r="O5" s="832"/>
      <c r="P5" s="825"/>
    </row>
    <row r="6" spans="1:21" ht="27" customHeight="1">
      <c r="A6" s="767" t="s">
        <v>77</v>
      </c>
      <c r="B6" s="768"/>
      <c r="C6" s="769"/>
      <c r="D6" s="367">
        <f>SUM(D7,D9,D14,D17,D19,D23)</f>
        <v>1198422891</v>
      </c>
      <c r="E6" s="367">
        <f>SUM(E7,E9,E14,E17,E19,E23)</f>
        <v>1340203512</v>
      </c>
      <c r="F6" s="367">
        <f>E6-D6</f>
        <v>141780621</v>
      </c>
      <c r="G6" s="125">
        <f>(E6-D6)/D6</f>
        <v>0.11830600205048987</v>
      </c>
      <c r="H6" s="813"/>
      <c r="I6" s="814"/>
      <c r="J6" s="814"/>
      <c r="K6" s="814"/>
      <c r="L6" s="814"/>
      <c r="M6" s="814"/>
      <c r="N6" s="814"/>
      <c r="O6" s="181"/>
      <c r="P6" s="184"/>
    </row>
    <row r="7" spans="1:21" ht="24.75" customHeight="1">
      <c r="A7" s="770" t="s">
        <v>95</v>
      </c>
      <c r="B7" s="121" t="s">
        <v>95</v>
      </c>
      <c r="C7" s="121" t="s">
        <v>96</v>
      </c>
      <c r="D7" s="366">
        <f>SUM(D8)</f>
        <v>1000000</v>
      </c>
      <c r="E7" s="366">
        <f>SUM(E8)</f>
        <v>1000000</v>
      </c>
      <c r="F7" s="366">
        <v>0</v>
      </c>
      <c r="G7" s="126">
        <f>(E7-D7)/D7</f>
        <v>0</v>
      </c>
      <c r="H7" s="815"/>
      <c r="I7" s="816"/>
      <c r="J7" s="816"/>
      <c r="K7" s="816"/>
      <c r="L7" s="816"/>
      <c r="M7" s="816"/>
      <c r="N7" s="816"/>
      <c r="O7" s="179"/>
      <c r="P7" s="80"/>
    </row>
    <row r="8" spans="1:21" ht="24.75" customHeight="1">
      <c r="A8" s="770"/>
      <c r="B8" s="165"/>
      <c r="C8" s="114" t="s">
        <v>100</v>
      </c>
      <c r="D8" s="521">
        <v>1000000</v>
      </c>
      <c r="E8" s="365">
        <v>1000000</v>
      </c>
      <c r="F8" s="365">
        <f>E8-D8</f>
        <v>0</v>
      </c>
      <c r="G8" s="116">
        <f>(E8-D8)/D8</f>
        <v>0</v>
      </c>
      <c r="H8" s="817" t="s">
        <v>172</v>
      </c>
      <c r="I8" s="818"/>
      <c r="J8" s="818"/>
      <c r="K8" s="818"/>
      <c r="L8" s="818"/>
      <c r="M8" s="818"/>
      <c r="N8" s="818"/>
      <c r="O8" s="182">
        <v>1000000</v>
      </c>
      <c r="P8" s="81"/>
    </row>
    <row r="9" spans="1:21" ht="24.75" customHeight="1">
      <c r="A9" s="770" t="s">
        <v>97</v>
      </c>
      <c r="B9" s="122" t="s">
        <v>98</v>
      </c>
      <c r="C9" s="123" t="s">
        <v>96</v>
      </c>
      <c r="D9" s="375">
        <v>1134663000</v>
      </c>
      <c r="E9" s="375">
        <v>1255324000</v>
      </c>
      <c r="F9" s="375">
        <f>SUM(F10:F13)</f>
        <v>120661300</v>
      </c>
      <c r="G9" s="126">
        <f>(E9-D9)/D9</f>
        <v>0.10634082542569909</v>
      </c>
      <c r="H9" s="819"/>
      <c r="I9" s="818"/>
      <c r="J9" s="818"/>
      <c r="K9" s="818"/>
      <c r="L9" s="818"/>
      <c r="M9" s="818"/>
      <c r="N9" s="818"/>
      <c r="O9" s="180"/>
      <c r="P9" s="80"/>
    </row>
    <row r="10" spans="1:21" ht="24.75" customHeight="1">
      <c r="A10" s="770"/>
      <c r="B10" s="774"/>
      <c r="C10" s="141" t="s">
        <v>101</v>
      </c>
      <c r="D10" s="377">
        <v>806563000</v>
      </c>
      <c r="E10" s="377">
        <v>626312000</v>
      </c>
      <c r="F10" s="365">
        <f>E10-D10</f>
        <v>-180251000</v>
      </c>
      <c r="G10" s="116">
        <f t="shared" ref="G10:G13" si="0">(E10-D10)/D10</f>
        <v>-0.22348037289089631</v>
      </c>
      <c r="H10" s="817" t="s">
        <v>173</v>
      </c>
      <c r="I10" s="818"/>
      <c r="J10" s="818"/>
      <c r="K10" s="818"/>
      <c r="L10" s="818"/>
      <c r="M10" s="818"/>
      <c r="N10" s="818"/>
      <c r="O10" s="182">
        <v>626312000</v>
      </c>
      <c r="P10" s="440"/>
    </row>
    <row r="11" spans="1:21">
      <c r="A11" s="770"/>
      <c r="B11" s="774"/>
      <c r="C11" s="141" t="s">
        <v>102</v>
      </c>
      <c r="D11" s="377">
        <v>192484700</v>
      </c>
      <c r="E11" s="377">
        <v>250524800</v>
      </c>
      <c r="F11" s="365">
        <f t="shared" ref="F11:F12" si="1">E11-D11</f>
        <v>58040100</v>
      </c>
      <c r="G11" s="116">
        <f t="shared" si="0"/>
        <v>0.30153097882584956</v>
      </c>
      <c r="H11" s="817" t="s">
        <v>175</v>
      </c>
      <c r="I11" s="818"/>
      <c r="J11" s="818"/>
      <c r="K11" s="818"/>
      <c r="L11" s="818"/>
      <c r="M11" s="818"/>
      <c r="N11" s="820"/>
      <c r="O11" s="185">
        <v>250525000</v>
      </c>
      <c r="P11" s="441"/>
    </row>
    <row r="12" spans="1:21">
      <c r="A12" s="770"/>
      <c r="B12" s="774"/>
      <c r="C12" s="141" t="s">
        <v>103</v>
      </c>
      <c r="D12" s="377">
        <v>132915000</v>
      </c>
      <c r="E12" s="377">
        <v>375787200</v>
      </c>
      <c r="F12" s="365">
        <f t="shared" si="1"/>
        <v>242872200</v>
      </c>
      <c r="G12" s="116">
        <f>(E12-D12)/D12</f>
        <v>1.8272745739758491</v>
      </c>
      <c r="H12" s="817" t="s">
        <v>176</v>
      </c>
      <c r="I12" s="818"/>
      <c r="J12" s="818"/>
      <c r="K12" s="818"/>
      <c r="L12" s="818"/>
      <c r="M12" s="818"/>
      <c r="N12" s="820"/>
      <c r="O12" s="189">
        <v>375787000</v>
      </c>
      <c r="P12" s="442"/>
    </row>
    <row r="13" spans="1:21" ht="24.75" customHeight="1">
      <c r="A13" s="770"/>
      <c r="B13" s="774"/>
      <c r="C13" s="142" t="s">
        <v>104</v>
      </c>
      <c r="D13" s="376">
        <v>2700000</v>
      </c>
      <c r="E13" s="376">
        <v>2700000</v>
      </c>
      <c r="F13" s="365">
        <v>0</v>
      </c>
      <c r="G13" s="116">
        <f t="shared" si="0"/>
        <v>0</v>
      </c>
      <c r="H13" s="821" t="s">
        <v>177</v>
      </c>
      <c r="I13" s="822"/>
      <c r="J13" s="822"/>
      <c r="K13" s="822"/>
      <c r="L13" s="822"/>
      <c r="M13" s="822"/>
      <c r="N13" s="823"/>
      <c r="O13" s="190">
        <v>2700000</v>
      </c>
      <c r="P13" s="88"/>
    </row>
    <row r="14" spans="1:21" ht="24.75" customHeight="1">
      <c r="A14" s="770" t="s">
        <v>99</v>
      </c>
      <c r="B14" s="122" t="s">
        <v>99</v>
      </c>
      <c r="C14" s="143" t="s">
        <v>96</v>
      </c>
      <c r="D14" s="366">
        <v>5100097</v>
      </c>
      <c r="E14" s="366">
        <v>5000000</v>
      </c>
      <c r="F14" s="375">
        <f>SUM(F15:F16)</f>
        <v>-100097</v>
      </c>
      <c r="G14" s="126">
        <f>(E14-D14)/D14</f>
        <v>-1.962648945696523E-2</v>
      </c>
      <c r="H14" s="819"/>
      <c r="I14" s="818"/>
      <c r="J14" s="818"/>
      <c r="K14" s="818"/>
      <c r="L14" s="818"/>
      <c r="M14" s="818"/>
      <c r="N14" s="820"/>
      <c r="O14" s="180"/>
      <c r="P14" s="87"/>
    </row>
    <row r="15" spans="1:21" ht="24.75" customHeight="1">
      <c r="A15" s="770"/>
      <c r="B15" s="791"/>
      <c r="C15" s="141" t="s">
        <v>26</v>
      </c>
      <c r="D15" s="369">
        <v>4000000</v>
      </c>
      <c r="E15" s="369">
        <v>4000000</v>
      </c>
      <c r="F15" s="365">
        <f>E15-D15</f>
        <v>0</v>
      </c>
      <c r="G15" s="116">
        <f t="shared" ref="G15:G18" si="2">(E15-D15)/D15</f>
        <v>0</v>
      </c>
      <c r="H15" s="821" t="s">
        <v>178</v>
      </c>
      <c r="I15" s="822"/>
      <c r="J15" s="822"/>
      <c r="K15" s="822"/>
      <c r="L15" s="822"/>
      <c r="M15" s="822"/>
      <c r="N15" s="823"/>
      <c r="O15" s="191">
        <v>4000000</v>
      </c>
      <c r="P15" s="80"/>
    </row>
    <row r="16" spans="1:21" ht="24.75" customHeight="1">
      <c r="A16" s="770"/>
      <c r="B16" s="792"/>
      <c r="C16" s="141" t="s">
        <v>22</v>
      </c>
      <c r="D16" s="369">
        <v>1100097</v>
      </c>
      <c r="E16" s="369">
        <v>1000000</v>
      </c>
      <c r="F16" s="365">
        <f>E16-D16</f>
        <v>-100097</v>
      </c>
      <c r="G16" s="116">
        <f t="shared" si="2"/>
        <v>-9.0989249129849459E-2</v>
      </c>
      <c r="H16" s="817" t="s">
        <v>179</v>
      </c>
      <c r="I16" s="818"/>
      <c r="J16" s="818"/>
      <c r="K16" s="818"/>
      <c r="L16" s="818"/>
      <c r="M16" s="818"/>
      <c r="N16" s="820"/>
      <c r="O16" s="191">
        <v>1000000</v>
      </c>
      <c r="P16" s="79"/>
    </row>
    <row r="17" spans="1:16" ht="24.75" customHeight="1">
      <c r="A17" s="164" t="s">
        <v>25</v>
      </c>
      <c r="B17" s="124" t="s">
        <v>25</v>
      </c>
      <c r="C17" s="143" t="s">
        <v>96</v>
      </c>
      <c r="D17" s="366">
        <v>10000000</v>
      </c>
      <c r="E17" s="366">
        <v>10000000</v>
      </c>
      <c r="F17" s="368">
        <f>SUM(F18)</f>
        <v>0</v>
      </c>
      <c r="G17" s="128">
        <f t="shared" si="2"/>
        <v>0</v>
      </c>
      <c r="H17" s="819"/>
      <c r="I17" s="818"/>
      <c r="J17" s="818"/>
      <c r="K17" s="818"/>
      <c r="L17" s="818"/>
      <c r="M17" s="818"/>
      <c r="N17" s="820"/>
      <c r="O17" s="180"/>
      <c r="P17" s="87"/>
    </row>
    <row r="18" spans="1:16" ht="24.75" customHeight="1">
      <c r="A18" s="164"/>
      <c r="B18" s="165"/>
      <c r="C18" s="141" t="s">
        <v>17</v>
      </c>
      <c r="D18" s="370">
        <v>10000000</v>
      </c>
      <c r="E18" s="370">
        <v>10000000</v>
      </c>
      <c r="F18" s="365">
        <f>E18-D18</f>
        <v>0</v>
      </c>
      <c r="G18" s="116">
        <f t="shared" si="2"/>
        <v>0</v>
      </c>
      <c r="H18" s="817" t="s">
        <v>180</v>
      </c>
      <c r="I18" s="818"/>
      <c r="J18" s="818"/>
      <c r="K18" s="818"/>
      <c r="L18" s="818"/>
      <c r="M18" s="818"/>
      <c r="N18" s="820"/>
      <c r="O18" s="192">
        <v>10000000</v>
      </c>
      <c r="P18" s="80"/>
    </row>
    <row r="19" spans="1:16" ht="24.75" customHeight="1">
      <c r="A19" s="770" t="s">
        <v>14</v>
      </c>
      <c r="B19" s="122" t="s">
        <v>111</v>
      </c>
      <c r="C19" s="143" t="s">
        <v>96</v>
      </c>
      <c r="D19" s="368">
        <v>32459794</v>
      </c>
      <c r="E19" s="368">
        <v>33579512</v>
      </c>
      <c r="F19" s="368">
        <f>SUM(F20:F22)</f>
        <v>1119718</v>
      </c>
      <c r="G19" s="126">
        <f t="shared" ref="G19:G24" si="3">(E19-D19)/D19</f>
        <v>3.4495536231684033E-2</v>
      </c>
      <c r="H19" s="833"/>
      <c r="I19" s="822"/>
      <c r="J19" s="822"/>
      <c r="K19" s="822"/>
      <c r="L19" s="822"/>
      <c r="M19" s="822"/>
      <c r="N19" s="823"/>
      <c r="O19" s="180"/>
      <c r="P19" s="188"/>
    </row>
    <row r="20" spans="1:16" ht="24.75" customHeight="1">
      <c r="A20" s="770"/>
      <c r="B20" s="771"/>
      <c r="C20" s="141" t="s">
        <v>107</v>
      </c>
      <c r="D20" s="370">
        <v>30319512</v>
      </c>
      <c r="E20" s="370">
        <v>30319512</v>
      </c>
      <c r="F20" s="365">
        <f>E20-D20</f>
        <v>0</v>
      </c>
      <c r="G20" s="116">
        <f t="shared" si="3"/>
        <v>0</v>
      </c>
      <c r="H20" s="821" t="s">
        <v>181</v>
      </c>
      <c r="I20" s="822"/>
      <c r="J20" s="822"/>
      <c r="K20" s="822"/>
      <c r="L20" s="822"/>
      <c r="M20" s="822"/>
      <c r="N20" s="823"/>
      <c r="O20" s="193">
        <v>30319512</v>
      </c>
      <c r="P20" s="88"/>
    </row>
    <row r="21" spans="1:16" ht="24.75" customHeight="1">
      <c r="A21" s="770"/>
      <c r="B21" s="772"/>
      <c r="C21" s="144" t="s">
        <v>108</v>
      </c>
      <c r="D21" s="371">
        <v>1100432</v>
      </c>
      <c r="E21" s="371">
        <v>3260000</v>
      </c>
      <c r="F21" s="365">
        <f t="shared" ref="F21:F22" si="4">E21-D21</f>
        <v>2159568</v>
      </c>
      <c r="G21" s="116">
        <f t="shared" si="3"/>
        <v>1.9624729197260713</v>
      </c>
      <c r="H21" s="834" t="s">
        <v>182</v>
      </c>
      <c r="I21" s="835"/>
      <c r="J21" s="835"/>
      <c r="K21" s="835"/>
      <c r="L21" s="835"/>
      <c r="M21" s="835"/>
      <c r="N21" s="836"/>
      <c r="O21" s="194">
        <v>3260000</v>
      </c>
      <c r="P21" s="88"/>
    </row>
    <row r="22" spans="1:16" ht="24.75" customHeight="1">
      <c r="A22" s="770"/>
      <c r="B22" s="773"/>
      <c r="C22" s="145" t="s">
        <v>109</v>
      </c>
      <c r="D22" s="372">
        <v>1039850</v>
      </c>
      <c r="E22" s="372">
        <v>0</v>
      </c>
      <c r="F22" s="365">
        <f t="shared" si="4"/>
        <v>-1039850</v>
      </c>
      <c r="G22" s="116">
        <f t="shared" si="3"/>
        <v>-1</v>
      </c>
      <c r="H22" s="817"/>
      <c r="I22" s="818"/>
      <c r="J22" s="818"/>
      <c r="K22" s="818"/>
      <c r="L22" s="818"/>
      <c r="M22" s="818"/>
      <c r="N22" s="820"/>
      <c r="O22" s="195">
        <v>0</v>
      </c>
      <c r="P22" s="88"/>
    </row>
    <row r="23" spans="1:16" ht="24.75" customHeight="1">
      <c r="A23" s="770" t="s">
        <v>110</v>
      </c>
      <c r="B23" s="122" t="s">
        <v>116</v>
      </c>
      <c r="C23" s="143" t="s">
        <v>96</v>
      </c>
      <c r="D23" s="368">
        <v>15200000</v>
      </c>
      <c r="E23" s="368">
        <v>35300000</v>
      </c>
      <c r="F23" s="368">
        <f>SUM(F24:F28)</f>
        <v>20100000</v>
      </c>
      <c r="G23" s="126">
        <f t="shared" si="3"/>
        <v>1.3223684210526316</v>
      </c>
      <c r="H23" s="819"/>
      <c r="I23" s="818"/>
      <c r="J23" s="818"/>
      <c r="K23" s="818"/>
      <c r="L23" s="818"/>
      <c r="M23" s="818"/>
      <c r="N23" s="820"/>
      <c r="O23" s="180"/>
      <c r="P23" s="87"/>
    </row>
    <row r="24" spans="1:16" ht="24.75" customHeight="1">
      <c r="A24" s="770"/>
      <c r="B24" s="838"/>
      <c r="C24" s="141" t="s">
        <v>24</v>
      </c>
      <c r="D24" s="373">
        <v>300000</v>
      </c>
      <c r="E24" s="373">
        <v>300000</v>
      </c>
      <c r="F24" s="365">
        <f>E24-D24</f>
        <v>0</v>
      </c>
      <c r="G24" s="154">
        <f t="shared" si="3"/>
        <v>0</v>
      </c>
      <c r="H24" s="833" t="s">
        <v>183</v>
      </c>
      <c r="I24" s="822"/>
      <c r="J24" s="822"/>
      <c r="K24" s="822"/>
      <c r="L24" s="822"/>
      <c r="M24" s="822"/>
      <c r="N24" s="823"/>
      <c r="O24" s="195">
        <v>300000</v>
      </c>
      <c r="P24" s="88"/>
    </row>
    <row r="25" spans="1:16" ht="24.75" customHeight="1">
      <c r="A25" s="770"/>
      <c r="B25" s="838"/>
      <c r="C25" s="142" t="s">
        <v>18</v>
      </c>
      <c r="D25" s="372">
        <v>0</v>
      </c>
      <c r="E25" s="372">
        <v>0</v>
      </c>
      <c r="F25" s="365">
        <f t="shared" ref="F25:F28" si="5">E25-D25</f>
        <v>0</v>
      </c>
      <c r="G25" s="127">
        <v>0</v>
      </c>
      <c r="H25" s="833" t="s">
        <v>184</v>
      </c>
      <c r="I25" s="822"/>
      <c r="J25" s="822"/>
      <c r="K25" s="822"/>
      <c r="L25" s="822"/>
      <c r="M25" s="822"/>
      <c r="N25" s="823"/>
      <c r="O25" s="195">
        <v>0</v>
      </c>
      <c r="P25" s="88"/>
    </row>
    <row r="26" spans="1:16" ht="24.75" customHeight="1">
      <c r="A26" s="770"/>
      <c r="B26" s="838"/>
      <c r="C26" s="141" t="s">
        <v>117</v>
      </c>
      <c r="D26" s="373">
        <v>900000</v>
      </c>
      <c r="E26" s="373">
        <v>0</v>
      </c>
      <c r="F26" s="365">
        <f t="shared" si="5"/>
        <v>-900000</v>
      </c>
      <c r="G26" s="116">
        <f>(E26-D26)/D26</f>
        <v>-1</v>
      </c>
      <c r="H26" s="840"/>
      <c r="I26" s="822"/>
      <c r="J26" s="822"/>
      <c r="K26" s="822"/>
      <c r="L26" s="822"/>
      <c r="M26" s="822"/>
      <c r="N26" s="823"/>
      <c r="O26" s="195">
        <v>0</v>
      </c>
      <c r="P26" s="88"/>
    </row>
    <row r="27" spans="1:16" ht="24.75" customHeight="1">
      <c r="A27" s="770"/>
      <c r="B27" s="838"/>
      <c r="C27" s="141" t="s">
        <v>186</v>
      </c>
      <c r="D27" s="372">
        <v>10000000</v>
      </c>
      <c r="E27" s="372">
        <v>30000000</v>
      </c>
      <c r="F27" s="365">
        <f t="shared" si="5"/>
        <v>20000000</v>
      </c>
      <c r="G27" s="129">
        <f t="shared" ref="G27:G28" si="6">F27/E27</f>
        <v>0.66666666666666663</v>
      </c>
      <c r="H27" s="840" t="s">
        <v>703</v>
      </c>
      <c r="I27" s="822"/>
      <c r="J27" s="822"/>
      <c r="K27" s="822"/>
      <c r="L27" s="822"/>
      <c r="M27" s="822"/>
      <c r="N27" s="823"/>
      <c r="O27" s="195">
        <v>30000000</v>
      </c>
      <c r="P27" s="88"/>
    </row>
    <row r="28" spans="1:16" ht="24.75" customHeight="1" thickBot="1">
      <c r="A28" s="837"/>
      <c r="B28" s="839"/>
      <c r="C28" s="200" t="s">
        <v>190</v>
      </c>
      <c r="D28" s="374">
        <v>4000000</v>
      </c>
      <c r="E28" s="374">
        <v>5000000</v>
      </c>
      <c r="F28" s="734">
        <f t="shared" si="5"/>
        <v>1000000</v>
      </c>
      <c r="G28" s="443">
        <f t="shared" si="6"/>
        <v>0.2</v>
      </c>
      <c r="H28" s="841" t="s">
        <v>704</v>
      </c>
      <c r="I28" s="842"/>
      <c r="J28" s="842"/>
      <c r="K28" s="842"/>
      <c r="L28" s="842"/>
      <c r="M28" s="842"/>
      <c r="N28" s="843"/>
      <c r="O28" s="202">
        <v>5000000</v>
      </c>
      <c r="P28" s="183"/>
    </row>
    <row r="29" spans="1:16" ht="15" customHeight="1">
      <c r="A29" s="171"/>
      <c r="B29" s="171"/>
      <c r="C29" s="172"/>
      <c r="D29" s="173"/>
      <c r="E29" s="173"/>
      <c r="F29" s="173"/>
      <c r="G29" s="174"/>
      <c r="H29" s="175"/>
      <c r="I29" s="176"/>
      <c r="J29" s="177"/>
      <c r="K29" s="177"/>
      <c r="L29" s="177"/>
      <c r="M29" s="177"/>
      <c r="N29" s="177"/>
      <c r="O29" s="178"/>
      <c r="P29" s="111"/>
    </row>
    <row r="30" spans="1:16" ht="15" customHeight="1">
      <c r="A30" s="171"/>
      <c r="B30" s="171"/>
      <c r="C30" s="172"/>
      <c r="D30" s="173"/>
      <c r="E30" s="173"/>
      <c r="F30" s="173"/>
      <c r="G30" s="174"/>
      <c r="H30" s="175"/>
      <c r="I30" s="176"/>
      <c r="J30" s="177"/>
      <c r="K30" s="177"/>
      <c r="L30" s="177"/>
      <c r="M30" s="177"/>
      <c r="N30" s="177"/>
      <c r="O30" s="178"/>
      <c r="P30" s="111"/>
    </row>
    <row r="31" spans="1:16" ht="15" customHeight="1">
      <c r="A31" s="171"/>
      <c r="B31" s="171"/>
      <c r="C31" s="172"/>
      <c r="D31" s="173"/>
      <c r="E31" s="173"/>
      <c r="F31" s="173"/>
      <c r="G31" s="174"/>
      <c r="H31" s="175"/>
      <c r="I31" s="176"/>
      <c r="J31" s="177"/>
      <c r="K31" s="177"/>
      <c r="L31" s="177"/>
      <c r="M31" s="177"/>
      <c r="N31" s="177"/>
      <c r="O31" s="178"/>
      <c r="P31" s="111"/>
    </row>
    <row r="32" spans="1:16" ht="15" customHeight="1">
      <c r="A32" s="171"/>
      <c r="B32" s="171"/>
      <c r="C32" s="172"/>
      <c r="D32" s="173"/>
      <c r="E32" s="173"/>
      <c r="F32" s="173"/>
      <c r="G32" s="174"/>
      <c r="H32" s="175"/>
      <c r="I32" s="176"/>
      <c r="J32" s="177"/>
      <c r="K32" s="177"/>
      <c r="L32" s="177"/>
      <c r="M32" s="177"/>
      <c r="N32" s="177"/>
      <c r="O32" s="178"/>
      <c r="P32" s="111"/>
    </row>
    <row r="33" spans="16:16">
      <c r="P33" s="111"/>
    </row>
    <row r="34" spans="16:16">
      <c r="P34" s="111"/>
    </row>
    <row r="35" spans="16:16">
      <c r="P35" s="111"/>
    </row>
    <row r="36" spans="16:16">
      <c r="P36" s="111"/>
    </row>
    <row r="37" spans="16:16">
      <c r="P37" s="111"/>
    </row>
    <row r="38" spans="16:16">
      <c r="P38" s="111"/>
    </row>
    <row r="39" spans="16:16">
      <c r="P39" s="111"/>
    </row>
    <row r="40" spans="16:16">
      <c r="P40" s="111"/>
    </row>
    <row r="41" spans="16:16">
      <c r="P41" s="111"/>
    </row>
    <row r="42" spans="16:16">
      <c r="P42" s="111"/>
    </row>
    <row r="43" spans="16:16">
      <c r="P43" s="111"/>
    </row>
    <row r="44" spans="16:16">
      <c r="P44" s="111"/>
    </row>
    <row r="45" spans="16:16">
      <c r="P45" s="111"/>
    </row>
    <row r="46" spans="16:16">
      <c r="P46" s="111"/>
    </row>
    <row r="47" spans="16:16">
      <c r="P47" s="111"/>
    </row>
    <row r="48" spans="16:16">
      <c r="P48" s="111"/>
    </row>
    <row r="49" spans="16:16">
      <c r="P49" s="111"/>
    </row>
    <row r="50" spans="16:16">
      <c r="P50" s="111"/>
    </row>
    <row r="51" spans="16:16">
      <c r="P51" s="111"/>
    </row>
    <row r="52" spans="16:16">
      <c r="P52" s="111"/>
    </row>
    <row r="53" spans="16:16">
      <c r="P53" s="111"/>
    </row>
    <row r="54" spans="16:16">
      <c r="P54" s="111"/>
    </row>
    <row r="55" spans="16:16">
      <c r="P55" s="111"/>
    </row>
    <row r="56" spans="16:16">
      <c r="P56" s="111"/>
    </row>
    <row r="57" spans="16:16">
      <c r="P57" s="111"/>
    </row>
    <row r="58" spans="16:16">
      <c r="P58" s="111"/>
    </row>
    <row r="59" spans="16:16">
      <c r="P59" s="111"/>
    </row>
    <row r="60" spans="16:16">
      <c r="P60" s="111"/>
    </row>
    <row r="61" spans="16:16">
      <c r="P61" s="111"/>
    </row>
    <row r="62" spans="16:16">
      <c r="P62" s="111"/>
    </row>
    <row r="63" spans="16:16">
      <c r="P63" s="111"/>
    </row>
    <row r="64" spans="16:16">
      <c r="P64" s="111"/>
    </row>
    <row r="65" spans="16:16">
      <c r="P65" s="111"/>
    </row>
    <row r="66" spans="16:16">
      <c r="P66" s="111"/>
    </row>
    <row r="67" spans="16:16">
      <c r="P67" s="111"/>
    </row>
  </sheetData>
  <mergeCells count="44">
    <mergeCell ref="A23:A28"/>
    <mergeCell ref="B24:B28"/>
    <mergeCell ref="H23:N23"/>
    <mergeCell ref="H24:N24"/>
    <mergeCell ref="H25:N25"/>
    <mergeCell ref="H26:N26"/>
    <mergeCell ref="H27:N27"/>
    <mergeCell ref="H28:N28"/>
    <mergeCell ref="H17:N17"/>
    <mergeCell ref="H18:N18"/>
    <mergeCell ref="A19:A22"/>
    <mergeCell ref="B20:B22"/>
    <mergeCell ref="H19:N19"/>
    <mergeCell ref="H20:N20"/>
    <mergeCell ref="H21:N21"/>
    <mergeCell ref="H22:N22"/>
    <mergeCell ref="A14:A16"/>
    <mergeCell ref="B15:B16"/>
    <mergeCell ref="H14:N14"/>
    <mergeCell ref="H15:N15"/>
    <mergeCell ref="H16:N16"/>
    <mergeCell ref="P4:P5"/>
    <mergeCell ref="A1:U1"/>
    <mergeCell ref="A2:P2"/>
    <mergeCell ref="A3:P3"/>
    <mergeCell ref="F4:G4"/>
    <mergeCell ref="A4:A5"/>
    <mergeCell ref="B4:B5"/>
    <mergeCell ref="C4:C5"/>
    <mergeCell ref="D4:D5"/>
    <mergeCell ref="E4:E5"/>
    <mergeCell ref="H4:O5"/>
    <mergeCell ref="A9:A13"/>
    <mergeCell ref="B10:B13"/>
    <mergeCell ref="H6:N6"/>
    <mergeCell ref="H7:N7"/>
    <mergeCell ref="H8:N8"/>
    <mergeCell ref="H9:N9"/>
    <mergeCell ref="H10:N10"/>
    <mergeCell ref="H11:N11"/>
    <mergeCell ref="A6:C6"/>
    <mergeCell ref="A7:A8"/>
    <mergeCell ref="H12:N12"/>
    <mergeCell ref="H13:N13"/>
  </mergeCells>
  <phoneticPr fontId="12" type="noConversion"/>
  <pageMargins left="0.70866141732283472" right="0.51181102362204722" top="0.74803149606299213" bottom="0.55118110236220474" header="0.31496062992125984" footer="0.31496062992125984"/>
  <pageSetup paperSize="9" scale="66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S344"/>
  <sheetViews>
    <sheetView tabSelected="1" view="pageBreakPreview" topLeftCell="A274" zoomScale="70" zoomScaleNormal="85" zoomScaleSheetLayoutView="70" workbookViewId="0">
      <selection activeCell="T304" sqref="T304"/>
    </sheetView>
  </sheetViews>
  <sheetFormatPr defaultRowHeight="16.5"/>
  <cols>
    <col min="1" max="1" width="9.5546875" style="9" customWidth="1"/>
    <col min="2" max="2" width="11.109375" style="9" customWidth="1"/>
    <col min="3" max="3" width="24.21875" style="9" bestFit="1" customWidth="1"/>
    <col min="4" max="4" width="10.33203125" style="9" hidden="1" customWidth="1"/>
    <col min="5" max="7" width="10.6640625" style="10" hidden="1" customWidth="1"/>
    <col min="8" max="8" width="9.33203125" style="10" hidden="1" customWidth="1"/>
    <col min="9" max="10" width="0.109375" style="10" hidden="1" customWidth="1"/>
    <col min="11" max="11" width="10.33203125" style="10" hidden="1" customWidth="1"/>
    <col min="12" max="12" width="0.109375" style="10" customWidth="1"/>
    <col min="13" max="13" width="10.33203125" style="10" hidden="1" customWidth="1"/>
    <col min="14" max="15" width="14.6640625" style="10" bestFit="1" customWidth="1"/>
    <col min="16" max="16" width="13" style="111" bestFit="1" customWidth="1"/>
    <col min="17" max="17" width="9.44140625" style="111" customWidth="1"/>
    <col min="18" max="18" width="29.77734375" style="6" customWidth="1"/>
    <col min="19" max="19" width="18.77734375" style="1" bestFit="1" customWidth="1"/>
    <col min="20" max="20" width="49.77734375" style="7" customWidth="1"/>
    <col min="21" max="21" width="14.88671875" style="5" bestFit="1" customWidth="1"/>
    <col min="22" max="22" width="0.21875" style="42" hidden="1" customWidth="1"/>
    <col min="23" max="23" width="53.44140625" style="541" bestFit="1" customWidth="1"/>
    <col min="24" max="24" width="13.44140625" style="42" hidden="1" customWidth="1"/>
    <col min="25" max="26" width="8.88671875" style="42" hidden="1" customWidth="1"/>
    <col min="27" max="27" width="0.21875" style="42" hidden="1" customWidth="1"/>
    <col min="28" max="28" width="8.88671875" style="42" hidden="1" customWidth="1"/>
    <col min="29" max="16384" width="8.88671875" style="42"/>
  </cols>
  <sheetData>
    <row r="1" spans="1:23" s="111" customFormat="1" ht="48.75" customHeight="1">
      <c r="A1" s="880" t="s">
        <v>705</v>
      </c>
      <c r="B1" s="880"/>
      <c r="C1" s="880"/>
      <c r="D1" s="880"/>
      <c r="E1" s="880"/>
      <c r="F1" s="880"/>
      <c r="G1" s="880"/>
      <c r="H1" s="880"/>
      <c r="I1" s="880"/>
      <c r="J1" s="880"/>
      <c r="K1" s="880"/>
      <c r="L1" s="880"/>
      <c r="M1" s="880"/>
      <c r="N1" s="880"/>
      <c r="O1" s="880"/>
      <c r="P1" s="880"/>
      <c r="Q1" s="880"/>
      <c r="R1" s="880"/>
      <c r="S1" s="880"/>
      <c r="T1" s="880"/>
      <c r="U1" s="880"/>
      <c r="V1" s="880"/>
      <c r="W1" s="880"/>
    </row>
    <row r="2" spans="1:23" s="111" customFormat="1" ht="20.25">
      <c r="A2" s="827" t="s">
        <v>191</v>
      </c>
      <c r="B2" s="827"/>
      <c r="C2" s="827"/>
      <c r="D2" s="827"/>
      <c r="E2" s="827"/>
      <c r="F2" s="827"/>
      <c r="G2" s="827"/>
      <c r="H2" s="827"/>
      <c r="I2" s="827"/>
      <c r="J2" s="827"/>
      <c r="K2" s="827"/>
      <c r="L2" s="827"/>
      <c r="M2" s="827"/>
      <c r="N2" s="827"/>
      <c r="O2" s="827"/>
      <c r="P2" s="827"/>
      <c r="Q2" s="827"/>
      <c r="R2" s="827"/>
      <c r="S2" s="827"/>
      <c r="T2" s="827"/>
      <c r="U2" s="827"/>
      <c r="V2" s="827"/>
      <c r="W2" s="827"/>
    </row>
    <row r="3" spans="1:23" s="111" customFormat="1" ht="17.25" thickBot="1">
      <c r="A3" s="787" t="s">
        <v>80</v>
      </c>
      <c r="B3" s="787"/>
      <c r="C3" s="787"/>
      <c r="D3" s="787"/>
      <c r="E3" s="787"/>
      <c r="F3" s="787"/>
      <c r="G3" s="787"/>
      <c r="H3" s="787"/>
      <c r="I3" s="787"/>
      <c r="J3" s="787"/>
      <c r="K3" s="787"/>
      <c r="L3" s="787"/>
      <c r="M3" s="787"/>
      <c r="N3" s="787"/>
      <c r="O3" s="787"/>
      <c r="P3" s="787"/>
      <c r="Q3" s="787"/>
      <c r="R3" s="787"/>
      <c r="S3" s="787"/>
      <c r="T3" s="787"/>
      <c r="U3" s="787"/>
      <c r="V3" s="787"/>
      <c r="W3" s="787"/>
    </row>
    <row r="4" spans="1:23" s="111" customFormat="1" ht="17.25" customHeight="1" thickBot="1">
      <c r="A4" s="907" t="s">
        <v>0</v>
      </c>
      <c r="B4" s="907" t="s">
        <v>1</v>
      </c>
      <c r="C4" s="894" t="s">
        <v>2</v>
      </c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891" t="s">
        <v>353</v>
      </c>
      <c r="O4" s="891" t="s">
        <v>344</v>
      </c>
      <c r="P4" s="830" t="s">
        <v>171</v>
      </c>
      <c r="Q4" s="832"/>
      <c r="R4" s="893" t="s">
        <v>27</v>
      </c>
      <c r="S4" s="894"/>
      <c r="T4" s="894"/>
      <c r="U4" s="895"/>
      <c r="V4" s="204"/>
      <c r="W4" s="899" t="s">
        <v>59</v>
      </c>
    </row>
    <row r="5" spans="1:23" s="43" customFormat="1" ht="23.25" customHeight="1" thickBot="1">
      <c r="A5" s="908"/>
      <c r="B5" s="908"/>
      <c r="C5" s="897"/>
      <c r="D5" s="205" t="s">
        <v>41</v>
      </c>
      <c r="E5" s="206" t="s">
        <v>42</v>
      </c>
      <c r="F5" s="206" t="s">
        <v>43</v>
      </c>
      <c r="G5" s="206" t="s">
        <v>41</v>
      </c>
      <c r="H5" s="206" t="s">
        <v>42</v>
      </c>
      <c r="I5" s="206" t="s">
        <v>51</v>
      </c>
      <c r="J5" s="206" t="s">
        <v>60</v>
      </c>
      <c r="K5" s="206" t="s">
        <v>43</v>
      </c>
      <c r="L5" s="208" t="s">
        <v>61</v>
      </c>
      <c r="M5" s="209" t="s">
        <v>62</v>
      </c>
      <c r="N5" s="892"/>
      <c r="O5" s="892"/>
      <c r="P5" s="119" t="s">
        <v>82</v>
      </c>
      <c r="Q5" s="464" t="s">
        <v>76</v>
      </c>
      <c r="R5" s="896"/>
      <c r="S5" s="897"/>
      <c r="T5" s="897"/>
      <c r="U5" s="898"/>
      <c r="V5" s="207" t="s">
        <v>52</v>
      </c>
      <c r="W5" s="900"/>
    </row>
    <row r="6" spans="1:23" s="8" customFormat="1" ht="23.25" customHeight="1" thickBot="1">
      <c r="A6" s="901" t="s">
        <v>16</v>
      </c>
      <c r="B6" s="902"/>
      <c r="C6" s="903"/>
      <c r="D6" s="252" t="e">
        <f>D7+D61+D68+D319+D324</f>
        <v>#REF!</v>
      </c>
      <c r="E6" s="252" t="e">
        <f>E7+E61+E68+E319+E324</f>
        <v>#REF!</v>
      </c>
      <c r="F6" s="252" t="e">
        <f>F7+F61+F68+F319+F324</f>
        <v>#REF!</v>
      </c>
      <c r="G6" s="252">
        <f>G7+G61+G68+G319+G324</f>
        <v>402184000</v>
      </c>
      <c r="H6" s="252" t="e">
        <f>H7+H61+H68+H319+H324</f>
        <v>#REF!</v>
      </c>
      <c r="I6" s="252">
        <f>I7+I61+I68+I319+I324</f>
        <v>461916000</v>
      </c>
      <c r="J6" s="252">
        <f>J7+J61+J68+J319+J324</f>
        <v>473123000</v>
      </c>
      <c r="K6" s="252">
        <f>K7+K61+K68+K319+K324</f>
        <v>510544000</v>
      </c>
      <c r="L6" s="253">
        <f>L7+L61+L68+L319+L324</f>
        <v>508708000</v>
      </c>
      <c r="M6" s="253">
        <f>M7+M61+M68+M319+M324</f>
        <v>537777000</v>
      </c>
      <c r="N6" s="419">
        <f>SUM(N7,N61,N68,N319,N324)</f>
        <v>1198422891</v>
      </c>
      <c r="O6" s="419">
        <f>SUM(O7,O61,O68,O319,O324)</f>
        <v>1340203512</v>
      </c>
      <c r="P6" s="419">
        <f>SUM(P7,P61,P68,P319,P324)</f>
        <v>141780621</v>
      </c>
      <c r="Q6" s="342">
        <f>(O6-N6)/N6</f>
        <v>0.11830600205048987</v>
      </c>
      <c r="R6" s="11"/>
      <c r="S6" s="32"/>
      <c r="T6" s="12"/>
      <c r="U6" s="214"/>
      <c r="V6" s="65"/>
      <c r="W6" s="524"/>
    </row>
    <row r="7" spans="1:23" s="8" customFormat="1" ht="23.25" customHeight="1">
      <c r="A7" s="904" t="s">
        <v>6</v>
      </c>
      <c r="B7" s="905"/>
      <c r="C7" s="906"/>
      <c r="D7" s="105" t="e">
        <f t="shared" ref="D7:M7" si="0">D8+D40+D44</f>
        <v>#REF!</v>
      </c>
      <c r="E7" s="105" t="e">
        <f t="shared" si="0"/>
        <v>#REF!</v>
      </c>
      <c r="F7" s="105" t="e">
        <f t="shared" si="0"/>
        <v>#REF!</v>
      </c>
      <c r="G7" s="105">
        <f t="shared" si="0"/>
        <v>372926000</v>
      </c>
      <c r="H7" s="102">
        <f t="shared" si="0"/>
        <v>385933000</v>
      </c>
      <c r="I7" s="102">
        <f t="shared" si="0"/>
        <v>427791000</v>
      </c>
      <c r="J7" s="102">
        <f t="shared" si="0"/>
        <v>442862000</v>
      </c>
      <c r="K7" s="102">
        <f t="shared" si="0"/>
        <v>445043000</v>
      </c>
      <c r="L7" s="105">
        <f t="shared" si="0"/>
        <v>449902000</v>
      </c>
      <c r="M7" s="210">
        <f t="shared" si="0"/>
        <v>468618000</v>
      </c>
      <c r="N7" s="210">
        <f>N8+N40+N44</f>
        <v>297356500</v>
      </c>
      <c r="O7" s="210">
        <f>O8+O40+O44</f>
        <v>364340000</v>
      </c>
      <c r="P7" s="390">
        <f>O7-N7</f>
        <v>66983500</v>
      </c>
      <c r="Q7" s="347">
        <f>(O7-N7)/N7</f>
        <v>0.22526327825354414</v>
      </c>
      <c r="R7" s="13"/>
      <c r="S7" s="33"/>
      <c r="T7" s="14"/>
      <c r="U7" s="215"/>
      <c r="V7" s="66"/>
      <c r="W7" s="525"/>
    </row>
    <row r="8" spans="1:23" s="43" customFormat="1" ht="23.25" customHeight="1">
      <c r="A8" s="15"/>
      <c r="B8" s="886" t="s">
        <v>23</v>
      </c>
      <c r="C8" s="887"/>
      <c r="D8" s="45">
        <f t="shared" ref="D8:M8" si="1">SUM(D9:D39)</f>
        <v>268371000</v>
      </c>
      <c r="E8" s="45">
        <f t="shared" si="1"/>
        <v>281039000</v>
      </c>
      <c r="F8" s="45">
        <f t="shared" si="1"/>
        <v>281012000</v>
      </c>
      <c r="G8" s="45">
        <f t="shared" si="1"/>
        <v>268371000</v>
      </c>
      <c r="H8" s="45">
        <f t="shared" si="1"/>
        <v>289057000</v>
      </c>
      <c r="I8" s="45">
        <f t="shared" si="1"/>
        <v>317198000</v>
      </c>
      <c r="J8" s="45">
        <f t="shared" si="1"/>
        <v>334001000</v>
      </c>
      <c r="K8" s="45">
        <f t="shared" si="1"/>
        <v>324684000</v>
      </c>
      <c r="L8" s="45">
        <f t="shared" si="1"/>
        <v>326833000</v>
      </c>
      <c r="M8" s="54">
        <f t="shared" si="1"/>
        <v>346634000</v>
      </c>
      <c r="N8" s="54">
        <v>263678754</v>
      </c>
      <c r="O8" s="54">
        <v>329550530</v>
      </c>
      <c r="P8" s="346">
        <f>O8-N8</f>
        <v>65871776</v>
      </c>
      <c r="Q8" s="347">
        <f t="shared" ref="Q8:Q9" si="2">(O8-N8)/N8</f>
        <v>0.24981829214802798</v>
      </c>
      <c r="R8" s="16" t="s">
        <v>28</v>
      </c>
      <c r="S8" s="34" t="s">
        <v>19</v>
      </c>
      <c r="T8" s="17"/>
      <c r="U8" s="217"/>
      <c r="V8" s="67"/>
      <c r="W8" s="526"/>
    </row>
    <row r="9" spans="1:23" s="43" customFormat="1" ht="23.25" customHeight="1">
      <c r="A9" s="15"/>
      <c r="B9" s="18"/>
      <c r="C9" s="18" t="s">
        <v>7</v>
      </c>
      <c r="D9" s="56">
        <v>218997000</v>
      </c>
      <c r="E9" s="46">
        <v>229395000</v>
      </c>
      <c r="F9" s="46">
        <v>229395000</v>
      </c>
      <c r="G9" s="49">
        <v>218997000</v>
      </c>
      <c r="H9" s="49">
        <v>230087000</v>
      </c>
      <c r="I9" s="49">
        <v>262591000</v>
      </c>
      <c r="J9" s="49">
        <v>275853000</v>
      </c>
      <c r="K9" s="49">
        <v>267392000</v>
      </c>
      <c r="L9" s="50">
        <v>267392000</v>
      </c>
      <c r="M9" s="211">
        <v>282641000</v>
      </c>
      <c r="N9" s="459">
        <v>221141630</v>
      </c>
      <c r="O9" s="459">
        <v>272413200</v>
      </c>
      <c r="P9" s="229">
        <f t="shared" ref="P9" si="3">O9-N9</f>
        <v>51271570</v>
      </c>
      <c r="Q9" s="222">
        <f t="shared" si="2"/>
        <v>0.23184947130940475</v>
      </c>
      <c r="R9" s="19" t="s">
        <v>192</v>
      </c>
      <c r="S9" s="35">
        <v>11</v>
      </c>
      <c r="T9" s="20" t="s">
        <v>354</v>
      </c>
      <c r="U9" s="447">
        <v>23545900</v>
      </c>
      <c r="V9" s="68" t="s">
        <v>53</v>
      </c>
      <c r="W9" s="527"/>
    </row>
    <row r="10" spans="1:23" s="43" customFormat="1" ht="23.25" customHeight="1">
      <c r="A10" s="15"/>
      <c r="B10" s="21"/>
      <c r="C10" s="21"/>
      <c r="D10" s="57"/>
      <c r="E10" s="47"/>
      <c r="F10" s="47"/>
      <c r="G10" s="47"/>
      <c r="H10" s="47"/>
      <c r="I10" s="47"/>
      <c r="J10" s="47"/>
      <c r="K10" s="47"/>
      <c r="L10" s="47"/>
      <c r="M10" s="47"/>
      <c r="N10" s="401"/>
      <c r="O10" s="401"/>
      <c r="P10" s="240"/>
      <c r="Q10" s="222"/>
      <c r="R10" s="22"/>
      <c r="S10" s="36">
        <v>12</v>
      </c>
      <c r="T10" s="23" t="s">
        <v>355</v>
      </c>
      <c r="U10" s="64">
        <v>17359500</v>
      </c>
      <c r="V10" s="68"/>
      <c r="W10" s="528"/>
    </row>
    <row r="11" spans="1:23" s="43" customFormat="1" ht="23.25" customHeight="1">
      <c r="A11" s="15"/>
      <c r="B11" s="21"/>
      <c r="C11" s="21"/>
      <c r="D11" s="57"/>
      <c r="E11" s="47"/>
      <c r="F11" s="47"/>
      <c r="G11" s="47"/>
      <c r="H11" s="47"/>
      <c r="I11" s="47"/>
      <c r="J11" s="47"/>
      <c r="K11" s="47"/>
      <c r="L11" s="47"/>
      <c r="M11" s="47"/>
      <c r="N11" s="401"/>
      <c r="O11" s="401"/>
      <c r="P11" s="501"/>
      <c r="Q11" s="502"/>
      <c r="R11" s="22" t="s">
        <v>193</v>
      </c>
      <c r="S11" s="36">
        <v>10</v>
      </c>
      <c r="T11" s="23" t="s">
        <v>356</v>
      </c>
      <c r="U11" s="64">
        <v>15512000</v>
      </c>
      <c r="V11" s="69" t="s">
        <v>54</v>
      </c>
      <c r="W11" s="528"/>
    </row>
    <row r="12" spans="1:23" s="43" customFormat="1" ht="23.25" customHeight="1">
      <c r="A12" s="15"/>
      <c r="B12" s="21"/>
      <c r="C12" s="21"/>
      <c r="D12" s="57"/>
      <c r="E12" s="47"/>
      <c r="F12" s="47"/>
      <c r="G12" s="47"/>
      <c r="H12" s="47"/>
      <c r="I12" s="47"/>
      <c r="J12" s="47"/>
      <c r="K12" s="47"/>
      <c r="L12" s="47"/>
      <c r="M12" s="47"/>
      <c r="N12" s="401"/>
      <c r="O12" s="401"/>
      <c r="P12" s="501"/>
      <c r="Q12" s="503"/>
      <c r="R12" s="22"/>
      <c r="S12" s="36">
        <v>11</v>
      </c>
      <c r="T12" s="23" t="s">
        <v>357</v>
      </c>
      <c r="U12" s="64">
        <v>22495900</v>
      </c>
      <c r="V12" s="69"/>
      <c r="W12" s="528"/>
    </row>
    <row r="13" spans="1:23" s="43" customFormat="1" ht="23.25" customHeight="1">
      <c r="A13" s="15"/>
      <c r="B13" s="21"/>
      <c r="C13" s="21"/>
      <c r="D13" s="57"/>
      <c r="E13" s="47"/>
      <c r="F13" s="47"/>
      <c r="G13" s="47"/>
      <c r="H13" s="47"/>
      <c r="I13" s="47"/>
      <c r="J13" s="47"/>
      <c r="K13" s="47"/>
      <c r="L13" s="47"/>
      <c r="M13" s="47"/>
      <c r="N13" s="401"/>
      <c r="O13" s="401"/>
      <c r="P13" s="501"/>
      <c r="Q13" s="503"/>
      <c r="R13" s="22" t="s">
        <v>359</v>
      </c>
      <c r="S13" s="36">
        <v>7</v>
      </c>
      <c r="T13" s="23" t="s">
        <v>358</v>
      </c>
      <c r="U13" s="64">
        <v>29470800</v>
      </c>
      <c r="V13" s="68" t="s">
        <v>55</v>
      </c>
      <c r="W13" s="528"/>
    </row>
    <row r="14" spans="1:23" s="43" customFormat="1" ht="23.25" customHeight="1">
      <c r="A14" s="15"/>
      <c r="B14" s="21"/>
      <c r="C14" s="21"/>
      <c r="D14" s="57"/>
      <c r="E14" s="47"/>
      <c r="F14" s="47"/>
      <c r="G14" s="47"/>
      <c r="H14" s="47"/>
      <c r="I14" s="47"/>
      <c r="J14" s="47"/>
      <c r="K14" s="47"/>
      <c r="L14" s="47"/>
      <c r="M14" s="47"/>
      <c r="N14" s="401"/>
      <c r="O14" s="401"/>
      <c r="P14" s="504"/>
      <c r="Q14" s="220"/>
      <c r="R14" s="22" t="s">
        <v>360</v>
      </c>
      <c r="S14" s="36">
        <v>6</v>
      </c>
      <c r="T14" s="23" t="s">
        <v>614</v>
      </c>
      <c r="U14" s="64">
        <v>4722000</v>
      </c>
      <c r="V14" s="68"/>
      <c r="W14" s="528"/>
    </row>
    <row r="15" spans="1:23" s="592" customFormat="1" ht="23.25" customHeight="1">
      <c r="A15" s="591"/>
      <c r="B15" s="21"/>
      <c r="C15" s="21"/>
      <c r="D15" s="57"/>
      <c r="E15" s="47"/>
      <c r="F15" s="47"/>
      <c r="G15" s="47"/>
      <c r="H15" s="47"/>
      <c r="I15" s="47"/>
      <c r="J15" s="47"/>
      <c r="K15" s="47"/>
      <c r="L15" s="47"/>
      <c r="M15" s="47"/>
      <c r="N15" s="401"/>
      <c r="O15" s="401"/>
      <c r="P15" s="608"/>
      <c r="Q15" s="609"/>
      <c r="R15" s="22"/>
      <c r="S15" s="36">
        <v>7</v>
      </c>
      <c r="T15" s="23" t="s">
        <v>615</v>
      </c>
      <c r="U15" s="64">
        <v>24599000</v>
      </c>
      <c r="V15" s="595"/>
      <c r="W15" s="528"/>
    </row>
    <row r="16" spans="1:23" s="43" customFormat="1" ht="23.25" customHeight="1">
      <c r="A16" s="15"/>
      <c r="B16" s="21"/>
      <c r="C16" s="21"/>
      <c r="D16" s="57"/>
      <c r="E16" s="47"/>
      <c r="F16" s="47"/>
      <c r="G16" s="47"/>
      <c r="H16" s="47"/>
      <c r="I16" s="47"/>
      <c r="J16" s="47"/>
      <c r="K16" s="47"/>
      <c r="L16" s="47"/>
      <c r="M16" s="47"/>
      <c r="N16" s="401"/>
      <c r="O16" s="401"/>
      <c r="P16" s="505"/>
      <c r="Q16" s="506"/>
      <c r="R16" s="22" t="s">
        <v>361</v>
      </c>
      <c r="S16" s="36">
        <v>6</v>
      </c>
      <c r="T16" s="23" t="s">
        <v>619</v>
      </c>
      <c r="U16" s="64">
        <v>14166000</v>
      </c>
      <c r="V16" s="68"/>
      <c r="W16" s="528"/>
    </row>
    <row r="17" spans="1:24" s="592" customFormat="1" ht="23.25" customHeight="1">
      <c r="A17" s="591"/>
      <c r="B17" s="21"/>
      <c r="C17" s="21"/>
      <c r="D17" s="57"/>
      <c r="E17" s="47"/>
      <c r="F17" s="47"/>
      <c r="G17" s="47"/>
      <c r="H17" s="47"/>
      <c r="I17" s="47"/>
      <c r="J17" s="47"/>
      <c r="K17" s="47"/>
      <c r="L17" s="47"/>
      <c r="M17" s="47"/>
      <c r="N17" s="401"/>
      <c r="O17" s="401"/>
      <c r="P17" s="505"/>
      <c r="Q17" s="506"/>
      <c r="R17" s="22"/>
      <c r="S17" s="36">
        <v>7</v>
      </c>
      <c r="T17" s="23" t="s">
        <v>620</v>
      </c>
      <c r="U17" s="64">
        <v>14735400</v>
      </c>
      <c r="V17" s="595"/>
      <c r="W17" s="528"/>
    </row>
    <row r="18" spans="1:24" s="43" customFormat="1" ht="23.25" customHeight="1">
      <c r="A18" s="15"/>
      <c r="B18" s="21"/>
      <c r="C18" s="21"/>
      <c r="D18" s="57"/>
      <c r="E18" s="47"/>
      <c r="F18" s="47"/>
      <c r="G18" s="47"/>
      <c r="H18" s="47"/>
      <c r="I18" s="47"/>
      <c r="J18" s="47"/>
      <c r="K18" s="47"/>
      <c r="L18" s="47"/>
      <c r="M18" s="47"/>
      <c r="N18" s="401"/>
      <c r="O18" s="401"/>
      <c r="P18" s="501"/>
      <c r="Q18" s="502"/>
      <c r="R18" s="22" t="s">
        <v>362</v>
      </c>
      <c r="S18" s="36">
        <v>5</v>
      </c>
      <c r="T18" s="23" t="s">
        <v>622</v>
      </c>
      <c r="U18" s="64">
        <v>6798300</v>
      </c>
      <c r="V18" s="68"/>
      <c r="W18" s="528"/>
    </row>
    <row r="19" spans="1:24" s="592" customFormat="1" ht="23.25" customHeight="1">
      <c r="A19" s="591"/>
      <c r="B19" s="21"/>
      <c r="C19" s="21"/>
      <c r="D19" s="57"/>
      <c r="E19" s="47"/>
      <c r="F19" s="47"/>
      <c r="G19" s="47"/>
      <c r="H19" s="47"/>
      <c r="I19" s="47"/>
      <c r="J19" s="47"/>
      <c r="K19" s="47"/>
      <c r="L19" s="47"/>
      <c r="M19" s="47"/>
      <c r="N19" s="401"/>
      <c r="O19" s="401"/>
      <c r="P19" s="505"/>
      <c r="Q19" s="502"/>
      <c r="R19" s="22"/>
      <c r="S19" s="36">
        <v>6</v>
      </c>
      <c r="T19" s="23" t="s">
        <v>621</v>
      </c>
      <c r="U19" s="64">
        <v>21249000</v>
      </c>
      <c r="V19" s="595"/>
      <c r="W19" s="528"/>
    </row>
    <row r="20" spans="1:24" s="43" customFormat="1" ht="23.25" customHeight="1">
      <c r="A20" s="15"/>
      <c r="B20" s="21"/>
      <c r="C20" s="21"/>
      <c r="D20" s="57"/>
      <c r="E20" s="47"/>
      <c r="F20" s="47"/>
      <c r="G20" s="47"/>
      <c r="H20" s="47"/>
      <c r="I20" s="47"/>
      <c r="J20" s="47"/>
      <c r="K20" s="47"/>
      <c r="L20" s="47"/>
      <c r="M20" s="47"/>
      <c r="N20" s="401"/>
      <c r="O20" s="401"/>
      <c r="P20" s="505"/>
      <c r="Q20" s="502"/>
      <c r="R20" s="22" t="s">
        <v>194</v>
      </c>
      <c r="S20" s="36">
        <v>5</v>
      </c>
      <c r="T20" s="23" t="s">
        <v>363</v>
      </c>
      <c r="U20" s="64">
        <v>17557600</v>
      </c>
      <c r="V20" s="68"/>
      <c r="W20" s="528"/>
    </row>
    <row r="21" spans="1:24" s="43" customFormat="1" ht="23.25" customHeight="1">
      <c r="A21" s="15"/>
      <c r="B21" s="21"/>
      <c r="C21" s="21"/>
      <c r="D21" s="57"/>
      <c r="E21" s="47"/>
      <c r="F21" s="47"/>
      <c r="G21" s="47"/>
      <c r="H21" s="47"/>
      <c r="I21" s="47"/>
      <c r="J21" s="47"/>
      <c r="K21" s="47"/>
      <c r="L21" s="47"/>
      <c r="M21" s="47"/>
      <c r="N21" s="401"/>
      <c r="O21" s="401"/>
      <c r="P21" s="501"/>
      <c r="Q21" s="502"/>
      <c r="S21" s="36">
        <v>6</v>
      </c>
      <c r="T21" s="23" t="s">
        <v>364</v>
      </c>
      <c r="U21" s="64">
        <v>9135600</v>
      </c>
      <c r="V21" s="68"/>
      <c r="W21" s="528"/>
    </row>
    <row r="22" spans="1:24" s="43" customFormat="1" ht="23.25" customHeight="1">
      <c r="A22" s="15"/>
      <c r="B22" s="21"/>
      <c r="C22" s="21"/>
      <c r="D22" s="57"/>
      <c r="E22" s="47"/>
      <c r="F22" s="47"/>
      <c r="G22" s="47"/>
      <c r="H22" s="47"/>
      <c r="I22" s="47"/>
      <c r="J22" s="47"/>
      <c r="K22" s="47"/>
      <c r="L22" s="47"/>
      <c r="M22" s="47"/>
      <c r="N22" s="401"/>
      <c r="O22" s="401"/>
      <c r="P22" s="507"/>
      <c r="Q22" s="221"/>
      <c r="R22" s="86" t="s">
        <v>195</v>
      </c>
      <c r="S22" s="38">
        <v>6</v>
      </c>
      <c r="T22" s="24" t="s">
        <v>365</v>
      </c>
      <c r="U22" s="64">
        <v>22839000</v>
      </c>
      <c r="V22" s="68"/>
      <c r="W22" s="528"/>
    </row>
    <row r="23" spans="1:24" s="43" customFormat="1" ht="23.25" customHeight="1">
      <c r="A23" s="15"/>
      <c r="B23" s="21"/>
      <c r="C23" s="21"/>
      <c r="D23" s="57"/>
      <c r="E23" s="47"/>
      <c r="F23" s="47"/>
      <c r="G23" s="47"/>
      <c r="H23" s="47"/>
      <c r="I23" s="47"/>
      <c r="J23" s="47"/>
      <c r="K23" s="47"/>
      <c r="L23" s="47"/>
      <c r="M23" s="47"/>
      <c r="N23" s="401"/>
      <c r="O23" s="401"/>
      <c r="P23" s="508"/>
      <c r="Q23" s="502"/>
      <c r="R23" s="86"/>
      <c r="S23" s="38">
        <v>7</v>
      </c>
      <c r="T23" s="24" t="s">
        <v>366</v>
      </c>
      <c r="U23" s="64">
        <v>4762400</v>
      </c>
      <c r="V23" s="68"/>
      <c r="W23" s="528"/>
    </row>
    <row r="24" spans="1:24" s="43" customFormat="1" ht="23.25" customHeight="1">
      <c r="A24" s="15"/>
      <c r="B24" s="21"/>
      <c r="C24" s="21"/>
      <c r="D24" s="57"/>
      <c r="E24" s="47"/>
      <c r="F24" s="47"/>
      <c r="G24" s="47"/>
      <c r="H24" s="47"/>
      <c r="I24" s="47"/>
      <c r="J24" s="47"/>
      <c r="K24" s="47"/>
      <c r="L24" s="47"/>
      <c r="M24" s="47"/>
      <c r="N24" s="401"/>
      <c r="O24" s="401"/>
      <c r="P24" s="501"/>
      <c r="Q24" s="506"/>
      <c r="R24" s="86" t="s">
        <v>196</v>
      </c>
      <c r="S24" s="38">
        <v>1</v>
      </c>
      <c r="T24" s="24" t="s">
        <v>676</v>
      </c>
      <c r="U24" s="64">
        <v>1930500</v>
      </c>
      <c r="V24" s="68"/>
      <c r="W24" s="528"/>
    </row>
    <row r="25" spans="1:24" s="43" customFormat="1" ht="23.25" customHeight="1">
      <c r="A25" s="15"/>
      <c r="B25" s="21"/>
      <c r="C25" s="21"/>
      <c r="D25" s="57"/>
      <c r="E25" s="47"/>
      <c r="F25" s="47"/>
      <c r="G25" s="47"/>
      <c r="H25" s="47"/>
      <c r="I25" s="47"/>
      <c r="J25" s="47"/>
      <c r="K25" s="47"/>
      <c r="L25" s="47"/>
      <c r="M25" s="47"/>
      <c r="N25" s="401"/>
      <c r="O25" s="401"/>
      <c r="P25" s="509"/>
      <c r="Q25" s="221"/>
      <c r="S25" s="38">
        <v>2</v>
      </c>
      <c r="T25" s="24" t="s">
        <v>675</v>
      </c>
      <c r="U25" s="64">
        <v>21574300</v>
      </c>
      <c r="V25" s="68"/>
      <c r="W25" s="528"/>
    </row>
    <row r="26" spans="1:24" s="43" customFormat="1" ht="23.25" customHeight="1">
      <c r="A26" s="15"/>
      <c r="B26" s="21"/>
      <c r="C26" s="884" t="s">
        <v>29</v>
      </c>
      <c r="D26" s="59">
        <v>25494000</v>
      </c>
      <c r="E26" s="49">
        <v>26639000</v>
      </c>
      <c r="F26" s="49">
        <v>26612000</v>
      </c>
      <c r="G26" s="49">
        <v>25494000</v>
      </c>
      <c r="H26" s="49">
        <v>32816000</v>
      </c>
      <c r="I26" s="49">
        <v>27367000</v>
      </c>
      <c r="J26" s="49">
        <v>28936000</v>
      </c>
      <c r="K26" s="49">
        <v>28001000</v>
      </c>
      <c r="L26" s="49">
        <v>28001000</v>
      </c>
      <c r="M26" s="49">
        <v>28938000</v>
      </c>
      <c r="N26" s="459">
        <v>19735264</v>
      </c>
      <c r="O26" s="459">
        <v>26236580</v>
      </c>
      <c r="P26" s="229">
        <f t="shared" ref="P26" si="4">O26-N26</f>
        <v>6501316</v>
      </c>
      <c r="Q26" s="239">
        <f t="shared" ref="Q26" si="5">(O26-N26)/N26</f>
        <v>0.3294263507191999</v>
      </c>
      <c r="R26" s="19" t="s">
        <v>192</v>
      </c>
      <c r="S26" s="35"/>
      <c r="T26" s="84" t="s">
        <v>367</v>
      </c>
      <c r="U26" s="446">
        <v>3750570</v>
      </c>
      <c r="V26" s="72"/>
      <c r="W26" s="528"/>
    </row>
    <row r="27" spans="1:24" s="43" customFormat="1" ht="23.25" customHeight="1">
      <c r="A27" s="15"/>
      <c r="B27" s="21"/>
      <c r="C27" s="885"/>
      <c r="D27" s="57"/>
      <c r="E27" s="47"/>
      <c r="F27" s="47"/>
      <c r="G27" s="47"/>
      <c r="H27" s="47"/>
      <c r="I27" s="47"/>
      <c r="J27" s="47"/>
      <c r="K27" s="47"/>
      <c r="L27" s="47"/>
      <c r="M27" s="47"/>
      <c r="N27" s="401"/>
      <c r="O27" s="401"/>
      <c r="P27" s="213"/>
      <c r="Q27" s="247"/>
      <c r="R27" s="237" t="s">
        <v>193</v>
      </c>
      <c r="S27" s="36"/>
      <c r="T27" s="85" t="s">
        <v>368</v>
      </c>
      <c r="U27" s="444">
        <v>3596800</v>
      </c>
      <c r="V27" s="71"/>
      <c r="W27" s="528"/>
      <c r="X27" s="44"/>
    </row>
    <row r="28" spans="1:24" s="43" customFormat="1" ht="23.25" customHeight="1">
      <c r="A28" s="15"/>
      <c r="B28" s="21"/>
      <c r="C28" s="106"/>
      <c r="D28" s="57"/>
      <c r="E28" s="47"/>
      <c r="F28" s="47"/>
      <c r="G28" s="47"/>
      <c r="H28" s="47"/>
      <c r="I28" s="47"/>
      <c r="J28" s="47"/>
      <c r="K28" s="47"/>
      <c r="L28" s="47"/>
      <c r="M28" s="47"/>
      <c r="N28" s="401"/>
      <c r="O28" s="401"/>
      <c r="P28" s="420"/>
      <c r="Q28" s="247"/>
      <c r="R28" s="22" t="s">
        <v>359</v>
      </c>
      <c r="S28" s="36"/>
      <c r="T28" s="85" t="s">
        <v>369</v>
      </c>
      <c r="U28" s="444">
        <v>2789620</v>
      </c>
      <c r="V28" s="68"/>
      <c r="W28" s="528"/>
      <c r="X28" s="44"/>
    </row>
    <row r="29" spans="1:24" s="43" customFormat="1" ht="23.25" customHeight="1">
      <c r="A29" s="15"/>
      <c r="B29" s="21"/>
      <c r="C29" s="224"/>
      <c r="D29" s="57"/>
      <c r="E29" s="47"/>
      <c r="F29" s="47"/>
      <c r="G29" s="47"/>
      <c r="H29" s="47"/>
      <c r="I29" s="47"/>
      <c r="J29" s="47"/>
      <c r="K29" s="47"/>
      <c r="L29" s="47"/>
      <c r="M29" s="47"/>
      <c r="N29" s="401"/>
      <c r="O29" s="401"/>
      <c r="P29" s="213"/>
      <c r="Q29" s="247"/>
      <c r="R29" s="22" t="s">
        <v>360</v>
      </c>
      <c r="S29" s="36"/>
      <c r="T29" s="85" t="s">
        <v>623</v>
      </c>
      <c r="U29" s="444">
        <v>2888500</v>
      </c>
      <c r="V29" s="68"/>
      <c r="W29" s="528"/>
      <c r="X29" s="44"/>
    </row>
    <row r="30" spans="1:24" s="43" customFormat="1" ht="23.25" customHeight="1">
      <c r="A30" s="15"/>
      <c r="B30" s="21"/>
      <c r="C30" s="224"/>
      <c r="D30" s="57"/>
      <c r="E30" s="47"/>
      <c r="F30" s="47"/>
      <c r="G30" s="47"/>
      <c r="H30" s="47"/>
      <c r="I30" s="47"/>
      <c r="J30" s="47"/>
      <c r="K30" s="47"/>
      <c r="L30" s="47"/>
      <c r="M30" s="47"/>
      <c r="N30" s="401"/>
      <c r="O30" s="401"/>
      <c r="P30" s="213"/>
      <c r="Q30" s="247"/>
      <c r="R30" s="22" t="s">
        <v>361</v>
      </c>
      <c r="S30" s="36"/>
      <c r="T30" s="85" t="s">
        <v>624</v>
      </c>
      <c r="U30" s="444">
        <v>2855730</v>
      </c>
      <c r="V30" s="68"/>
      <c r="W30" s="528"/>
      <c r="X30" s="44"/>
    </row>
    <row r="31" spans="1:24" s="43" customFormat="1" ht="23.25" customHeight="1">
      <c r="A31" s="15"/>
      <c r="B31" s="21"/>
      <c r="C31" s="224"/>
      <c r="D31" s="57"/>
      <c r="E31" s="47"/>
      <c r="F31" s="47"/>
      <c r="G31" s="47"/>
      <c r="H31" s="47"/>
      <c r="I31" s="47"/>
      <c r="J31" s="47"/>
      <c r="K31" s="47"/>
      <c r="L31" s="47"/>
      <c r="M31" s="47"/>
      <c r="N31" s="401"/>
      <c r="O31" s="401"/>
      <c r="P31" s="213"/>
      <c r="Q31" s="247"/>
      <c r="R31" s="22" t="s">
        <v>362</v>
      </c>
      <c r="S31" s="36"/>
      <c r="T31" s="85" t="s">
        <v>625</v>
      </c>
      <c r="U31" s="444">
        <v>2772500</v>
      </c>
      <c r="V31" s="68"/>
      <c r="W31" s="528"/>
      <c r="X31" s="44"/>
    </row>
    <row r="32" spans="1:24" s="43" customFormat="1" ht="23.25" customHeight="1">
      <c r="A32" s="15"/>
      <c r="B32" s="21"/>
      <c r="C32" s="106"/>
      <c r="D32" s="57"/>
      <c r="E32" s="47"/>
      <c r="F32" s="47"/>
      <c r="G32" s="47"/>
      <c r="H32" s="47"/>
      <c r="I32" s="47"/>
      <c r="J32" s="47"/>
      <c r="K32" s="47"/>
      <c r="L32" s="47"/>
      <c r="M32" s="47"/>
      <c r="N32" s="401"/>
      <c r="O32" s="401"/>
      <c r="P32" s="213"/>
      <c r="Q32" s="247"/>
      <c r="R32" s="22" t="s">
        <v>194</v>
      </c>
      <c r="S32" s="38"/>
      <c r="T32" s="85" t="s">
        <v>626</v>
      </c>
      <c r="U32" s="444">
        <v>2748190</v>
      </c>
      <c r="V32" s="68"/>
      <c r="W32" s="528"/>
      <c r="X32" s="44"/>
    </row>
    <row r="33" spans="1:24" s="43" customFormat="1" ht="23.25" customHeight="1">
      <c r="A33" s="15"/>
      <c r="B33" s="21"/>
      <c r="C33" s="224"/>
      <c r="D33" s="57"/>
      <c r="E33" s="47"/>
      <c r="F33" s="47"/>
      <c r="G33" s="47"/>
      <c r="H33" s="47"/>
      <c r="I33" s="47"/>
      <c r="J33" s="47"/>
      <c r="K33" s="47"/>
      <c r="L33" s="47"/>
      <c r="M33" s="47"/>
      <c r="N33" s="401"/>
      <c r="O33" s="401"/>
      <c r="P33" s="213"/>
      <c r="Q33" s="247"/>
      <c r="R33" s="86" t="s">
        <v>195</v>
      </c>
      <c r="S33" s="38"/>
      <c r="T33" s="85" t="s">
        <v>627</v>
      </c>
      <c r="U33" s="444">
        <v>2611050</v>
      </c>
      <c r="V33" s="68"/>
      <c r="W33" s="528"/>
      <c r="X33" s="44"/>
    </row>
    <row r="34" spans="1:24" s="43" customFormat="1" ht="23.25" customHeight="1">
      <c r="A34" s="15"/>
      <c r="B34" s="21"/>
      <c r="C34" s="224"/>
      <c r="D34" s="57"/>
      <c r="E34" s="47"/>
      <c r="F34" s="47"/>
      <c r="G34" s="47"/>
      <c r="H34" s="47"/>
      <c r="I34" s="47"/>
      <c r="J34" s="47"/>
      <c r="K34" s="47"/>
      <c r="L34" s="47"/>
      <c r="M34" s="47"/>
      <c r="N34" s="401"/>
      <c r="O34" s="401"/>
      <c r="P34" s="213"/>
      <c r="Q34" s="248"/>
      <c r="R34" s="86" t="s">
        <v>196</v>
      </c>
      <c r="S34" s="38"/>
      <c r="T34" s="85" t="s">
        <v>677</v>
      </c>
      <c r="U34" s="445">
        <v>2223620</v>
      </c>
      <c r="V34" s="68"/>
      <c r="W34" s="528"/>
      <c r="X34" s="44"/>
    </row>
    <row r="35" spans="1:24" s="43" customFormat="1" ht="23.25" customHeight="1">
      <c r="A35" s="15"/>
      <c r="B35" s="21"/>
      <c r="C35" s="884" t="s">
        <v>30</v>
      </c>
      <c r="D35" s="59">
        <v>23880000</v>
      </c>
      <c r="E35" s="49">
        <v>25005000</v>
      </c>
      <c r="F35" s="49">
        <v>25005000</v>
      </c>
      <c r="G35" s="49">
        <v>23880000</v>
      </c>
      <c r="H35" s="49">
        <v>26154000</v>
      </c>
      <c r="I35" s="49">
        <v>27240000</v>
      </c>
      <c r="J35" s="49">
        <v>29212000</v>
      </c>
      <c r="K35" s="49">
        <v>29291000</v>
      </c>
      <c r="L35" s="49">
        <v>31440000</v>
      </c>
      <c r="M35" s="49">
        <v>35055000</v>
      </c>
      <c r="N35" s="459">
        <v>22801860</v>
      </c>
      <c r="O35" s="459">
        <v>30900750</v>
      </c>
      <c r="P35" s="229">
        <f t="shared" ref="P35" si="6">O35-N35</f>
        <v>8098890</v>
      </c>
      <c r="Q35" s="249">
        <f t="shared" ref="Q35" si="7">(O35-N35)/N35</f>
        <v>0.35518549802516108</v>
      </c>
      <c r="R35" s="241" t="s">
        <v>44</v>
      </c>
      <c r="S35" s="35"/>
      <c r="T35" s="20" t="s">
        <v>678</v>
      </c>
      <c r="U35" s="227">
        <v>10798960</v>
      </c>
      <c r="V35" s="68"/>
      <c r="W35" s="528"/>
    </row>
    <row r="36" spans="1:24" s="43" customFormat="1" ht="23.25" customHeight="1">
      <c r="A36" s="15"/>
      <c r="B36" s="21"/>
      <c r="C36" s="885"/>
      <c r="D36" s="57"/>
      <c r="E36" s="47"/>
      <c r="F36" s="47"/>
      <c r="G36" s="47"/>
      <c r="H36" s="47"/>
      <c r="I36" s="47"/>
      <c r="J36" s="47"/>
      <c r="K36" s="47"/>
      <c r="L36" s="47"/>
      <c r="M36" s="47"/>
      <c r="N36" s="401"/>
      <c r="O36" s="401"/>
      <c r="P36" s="213"/>
      <c r="Q36" s="247"/>
      <c r="R36" s="237" t="s">
        <v>45</v>
      </c>
      <c r="S36" s="36"/>
      <c r="T36" s="23" t="s">
        <v>679</v>
      </c>
      <c r="U36" s="227">
        <v>1117170</v>
      </c>
      <c r="V36" s="68"/>
      <c r="W36" s="528"/>
    </row>
    <row r="37" spans="1:24" s="43" customFormat="1" ht="23.25" customHeight="1">
      <c r="A37" s="15"/>
      <c r="B37" s="21"/>
      <c r="C37" s="21"/>
      <c r="D37" s="57"/>
      <c r="E37" s="47"/>
      <c r="F37" s="47"/>
      <c r="G37" s="47"/>
      <c r="H37" s="47"/>
      <c r="I37" s="47"/>
      <c r="J37" s="47"/>
      <c r="K37" s="47"/>
      <c r="L37" s="47"/>
      <c r="M37" s="47"/>
      <c r="N37" s="401"/>
      <c r="O37" s="401"/>
      <c r="P37" s="213"/>
      <c r="Q37" s="247"/>
      <c r="R37" s="237" t="s">
        <v>46</v>
      </c>
      <c r="S37" s="36"/>
      <c r="T37" s="23" t="s">
        <v>680</v>
      </c>
      <c r="U37" s="227">
        <v>14167730</v>
      </c>
      <c r="V37" s="68"/>
      <c r="W37" s="528"/>
    </row>
    <row r="38" spans="1:24" s="43" customFormat="1" ht="23.25" customHeight="1">
      <c r="A38" s="15"/>
      <c r="B38" s="21"/>
      <c r="C38" s="21"/>
      <c r="D38" s="57"/>
      <c r="E38" s="47"/>
      <c r="F38" s="47"/>
      <c r="G38" s="47"/>
      <c r="H38" s="47"/>
      <c r="I38" s="47"/>
      <c r="J38" s="47"/>
      <c r="K38" s="47"/>
      <c r="L38" s="47"/>
      <c r="M38" s="47"/>
      <c r="N38" s="401"/>
      <c r="O38" s="401"/>
      <c r="P38" s="213"/>
      <c r="Q38" s="247"/>
      <c r="R38" s="237" t="s">
        <v>47</v>
      </c>
      <c r="S38" s="36"/>
      <c r="T38" s="23" t="s">
        <v>681</v>
      </c>
      <c r="U38" s="227">
        <v>2518710</v>
      </c>
      <c r="V38" s="73"/>
      <c r="W38" s="528"/>
    </row>
    <row r="39" spans="1:24" s="43" customFormat="1" ht="23.25" customHeight="1">
      <c r="A39" s="15"/>
      <c r="B39" s="21"/>
      <c r="C39" s="25"/>
      <c r="D39" s="58"/>
      <c r="E39" s="48"/>
      <c r="F39" s="48"/>
      <c r="G39" s="48"/>
      <c r="H39" s="48"/>
      <c r="I39" s="48"/>
      <c r="J39" s="48"/>
      <c r="K39" s="48"/>
      <c r="L39" s="48"/>
      <c r="M39" s="48"/>
      <c r="N39" s="402"/>
      <c r="O39" s="402"/>
      <c r="P39" s="213"/>
      <c r="Q39" s="248"/>
      <c r="R39" s="242" t="s">
        <v>48</v>
      </c>
      <c r="S39" s="37"/>
      <c r="T39" s="27" t="s">
        <v>682</v>
      </c>
      <c r="U39" s="227">
        <v>2298320</v>
      </c>
      <c r="V39" s="73"/>
      <c r="W39" s="529"/>
    </row>
    <row r="40" spans="1:24" s="43" customFormat="1" ht="23.25" customHeight="1">
      <c r="A40" s="15"/>
      <c r="B40" s="348" t="s">
        <v>20</v>
      </c>
      <c r="C40" s="349"/>
      <c r="D40" s="50" t="e">
        <f>SUM(#REF!)</f>
        <v>#REF!</v>
      </c>
      <c r="E40" s="50" t="e">
        <f>SUM(#REF!)</f>
        <v>#REF!</v>
      </c>
      <c r="F40" s="50" t="e">
        <f>SUM(#REF!)</f>
        <v>#REF!</v>
      </c>
      <c r="G40" s="50">
        <f>SUM(G41:G41)</f>
        <v>0</v>
      </c>
      <c r="H40" s="50">
        <f>SUM(H41:H41)</f>
        <v>300000</v>
      </c>
      <c r="I40" s="50">
        <f>SUM(I41:I41)</f>
        <v>1440000</v>
      </c>
      <c r="J40" s="50">
        <f t="shared" ref="J40:M40" si="8">SUM(J41:J43)</f>
        <v>2800000</v>
      </c>
      <c r="K40" s="50">
        <f t="shared" si="8"/>
        <v>2800000</v>
      </c>
      <c r="L40" s="50">
        <f t="shared" si="8"/>
        <v>2800000</v>
      </c>
      <c r="M40" s="50">
        <f t="shared" si="8"/>
        <v>2840000</v>
      </c>
      <c r="N40" s="510">
        <f t="shared" ref="N40" si="9">SUM(N41:N43)</f>
        <v>2840000</v>
      </c>
      <c r="O40" s="510">
        <f>SUM(O41:O43)</f>
        <v>2940000</v>
      </c>
      <c r="P40" s="350">
        <f t="shared" ref="P40:P42" si="10">O40-N40</f>
        <v>100000</v>
      </c>
      <c r="Q40" s="351">
        <f t="shared" ref="Q40:Q42" si="11">(O40-N40)/N40</f>
        <v>3.5211267605633804E-2</v>
      </c>
      <c r="R40" s="243"/>
      <c r="S40" s="34"/>
      <c r="T40" s="17"/>
      <c r="U40" s="216"/>
      <c r="V40" s="74"/>
      <c r="W40" s="530"/>
    </row>
    <row r="41" spans="1:24" s="43" customFormat="1" ht="23.25" customHeight="1">
      <c r="A41" s="15"/>
      <c r="B41" s="107"/>
      <c r="C41" s="18" t="s">
        <v>49</v>
      </c>
      <c r="D41" s="60"/>
      <c r="E41" s="50"/>
      <c r="F41" s="50"/>
      <c r="G41" s="50">
        <v>0</v>
      </c>
      <c r="H41" s="50">
        <v>300000</v>
      </c>
      <c r="I41" s="50">
        <v>1440000</v>
      </c>
      <c r="J41" s="50">
        <v>1200000</v>
      </c>
      <c r="K41" s="50">
        <v>1200000</v>
      </c>
      <c r="L41" s="50">
        <v>1200000</v>
      </c>
      <c r="M41" s="50">
        <v>1200000</v>
      </c>
      <c r="N41" s="459">
        <v>2110000</v>
      </c>
      <c r="O41" s="459">
        <v>1940000</v>
      </c>
      <c r="P41" s="228">
        <f t="shared" si="10"/>
        <v>-170000</v>
      </c>
      <c r="Q41" s="239">
        <f t="shared" si="11"/>
        <v>-8.0568720379146919E-2</v>
      </c>
      <c r="R41" s="243" t="s">
        <v>370</v>
      </c>
      <c r="S41" s="34"/>
      <c r="T41" s="17" t="s">
        <v>371</v>
      </c>
      <c r="U41" s="216">
        <v>1940000</v>
      </c>
      <c r="V41" s="72" t="s">
        <v>56</v>
      </c>
      <c r="W41" s="531"/>
    </row>
    <row r="42" spans="1:24" s="43" customFormat="1" ht="23.25" customHeight="1">
      <c r="A42" s="15"/>
      <c r="B42" s="21"/>
      <c r="C42" s="230" t="s">
        <v>15</v>
      </c>
      <c r="D42" s="57"/>
      <c r="E42" s="47"/>
      <c r="F42" s="47"/>
      <c r="G42" s="47"/>
      <c r="H42" s="47"/>
      <c r="I42" s="47">
        <v>0</v>
      </c>
      <c r="J42" s="47">
        <v>1600000</v>
      </c>
      <c r="K42" s="47">
        <v>1600000</v>
      </c>
      <c r="L42" s="47">
        <v>1600000</v>
      </c>
      <c r="M42" s="47">
        <v>1640000</v>
      </c>
      <c r="N42" s="458">
        <v>730000</v>
      </c>
      <c r="O42" s="458">
        <v>1000000</v>
      </c>
      <c r="P42" s="240">
        <f t="shared" si="10"/>
        <v>270000</v>
      </c>
      <c r="Q42" s="249">
        <f t="shared" si="11"/>
        <v>0.36986301369863012</v>
      </c>
      <c r="R42" s="237" t="s">
        <v>198</v>
      </c>
      <c r="S42" s="41"/>
      <c r="T42" s="23" t="s">
        <v>372</v>
      </c>
      <c r="U42" s="218">
        <v>600000</v>
      </c>
      <c r="V42" s="75"/>
      <c r="W42" s="530"/>
    </row>
    <row r="43" spans="1:24" s="43" customFormat="1" ht="23.25" customHeight="1">
      <c r="A43" s="15"/>
      <c r="B43" s="21"/>
      <c r="C43" s="21"/>
      <c r="D43" s="57"/>
      <c r="E43" s="47"/>
      <c r="F43" s="47"/>
      <c r="G43" s="47"/>
      <c r="H43" s="47"/>
      <c r="I43" s="47"/>
      <c r="J43" s="47"/>
      <c r="K43" s="47"/>
      <c r="L43" s="47"/>
      <c r="M43" s="47"/>
      <c r="N43" s="401"/>
      <c r="O43" s="401"/>
      <c r="P43" s="223"/>
      <c r="Q43" s="248"/>
      <c r="R43" s="237" t="s">
        <v>197</v>
      </c>
      <c r="S43" s="41"/>
      <c r="T43" s="23" t="s">
        <v>199</v>
      </c>
      <c r="U43" s="218">
        <v>400000</v>
      </c>
      <c r="V43" s="75"/>
      <c r="W43" s="530"/>
    </row>
    <row r="44" spans="1:24" s="43" customFormat="1" ht="23.25" customHeight="1">
      <c r="A44" s="15"/>
      <c r="B44" s="886" t="s">
        <v>4</v>
      </c>
      <c r="C44" s="887"/>
      <c r="D44" s="45">
        <f>SUM(D45:D59)</f>
        <v>104555000</v>
      </c>
      <c r="E44" s="45">
        <f>SUM(E45:E59)</f>
        <v>99029000</v>
      </c>
      <c r="F44" s="45">
        <f>SUM(F45:F59)</f>
        <v>99161000</v>
      </c>
      <c r="G44" s="45">
        <f t="shared" ref="G44:N44" si="12">SUM(G45:G60)</f>
        <v>104555000</v>
      </c>
      <c r="H44" s="45">
        <f t="shared" si="12"/>
        <v>96576000</v>
      </c>
      <c r="I44" s="45">
        <f t="shared" si="12"/>
        <v>109153000</v>
      </c>
      <c r="J44" s="45">
        <f t="shared" si="12"/>
        <v>106061000</v>
      </c>
      <c r="K44" s="45">
        <f t="shared" si="12"/>
        <v>117559000</v>
      </c>
      <c r="L44" s="45">
        <f t="shared" si="12"/>
        <v>120269000</v>
      </c>
      <c r="M44" s="45">
        <f t="shared" si="12"/>
        <v>119144000</v>
      </c>
      <c r="N44" s="54">
        <f t="shared" si="12"/>
        <v>30837746</v>
      </c>
      <c r="O44" s="54">
        <f>SUM(O45:O60)</f>
        <v>31849470</v>
      </c>
      <c r="P44" s="391">
        <f t="shared" ref="P44:P46" si="13">O44-N44</f>
        <v>1011724</v>
      </c>
      <c r="Q44" s="351">
        <f t="shared" ref="Q44:Q46" si="14">(O44-N44)/N44</f>
        <v>3.280797500569594E-2</v>
      </c>
      <c r="R44" s="243"/>
      <c r="S44" s="34"/>
      <c r="T44" s="17"/>
      <c r="U44" s="216"/>
      <c r="V44" s="67"/>
      <c r="W44" s="526"/>
    </row>
    <row r="45" spans="1:24" s="43" customFormat="1">
      <c r="A45" s="15"/>
      <c r="B45" s="18"/>
      <c r="C45" s="26" t="s">
        <v>13</v>
      </c>
      <c r="D45" s="59">
        <v>600000</v>
      </c>
      <c r="E45" s="49">
        <v>600000</v>
      </c>
      <c r="F45" s="49">
        <v>600000</v>
      </c>
      <c r="G45" s="49">
        <v>600000</v>
      </c>
      <c r="H45" s="49">
        <v>600000</v>
      </c>
      <c r="I45" s="49">
        <v>1800000</v>
      </c>
      <c r="J45" s="49">
        <v>1800000</v>
      </c>
      <c r="K45" s="49">
        <v>2400000</v>
      </c>
      <c r="L45" s="49">
        <v>2400000</v>
      </c>
      <c r="M45" s="49">
        <v>2400000</v>
      </c>
      <c r="N45" s="459">
        <v>1524200</v>
      </c>
      <c r="O45" s="459">
        <v>10800000</v>
      </c>
      <c r="P45" s="392">
        <f t="shared" si="13"/>
        <v>9275800</v>
      </c>
      <c r="Q45" s="239">
        <f t="shared" si="14"/>
        <v>6.0856842933998161</v>
      </c>
      <c r="R45" s="542" t="s">
        <v>13</v>
      </c>
      <c r="S45" s="409"/>
      <c r="T45" s="84" t="s">
        <v>373</v>
      </c>
      <c r="U45" s="217">
        <v>10800000</v>
      </c>
      <c r="V45" s="70"/>
      <c r="W45" s="543"/>
    </row>
    <row r="46" spans="1:24" s="43" customFormat="1" ht="23.25" customHeight="1">
      <c r="A46" s="15"/>
      <c r="B46" s="21"/>
      <c r="C46" s="888" t="s">
        <v>31</v>
      </c>
      <c r="D46" s="59">
        <v>18372000</v>
      </c>
      <c r="E46" s="49">
        <v>16236000</v>
      </c>
      <c r="F46" s="49">
        <v>16368000</v>
      </c>
      <c r="G46" s="49">
        <v>18372000</v>
      </c>
      <c r="H46" s="49">
        <v>18568000</v>
      </c>
      <c r="I46" s="49">
        <v>23440000</v>
      </c>
      <c r="J46" s="49">
        <v>18868000</v>
      </c>
      <c r="K46" s="49">
        <v>23366000</v>
      </c>
      <c r="L46" s="49">
        <v>24446000</v>
      </c>
      <c r="M46" s="49">
        <v>25746000</v>
      </c>
      <c r="N46" s="459">
        <v>16746331</v>
      </c>
      <c r="O46" s="459">
        <v>7649470</v>
      </c>
      <c r="P46" s="392">
        <f t="shared" si="13"/>
        <v>-9096861</v>
      </c>
      <c r="Q46" s="239">
        <f t="shared" si="14"/>
        <v>-0.54321516754923815</v>
      </c>
      <c r="R46" s="244" t="s">
        <v>638</v>
      </c>
      <c r="S46" s="35"/>
      <c r="T46" s="20" t="s">
        <v>374</v>
      </c>
      <c r="U46" s="217">
        <v>1800000</v>
      </c>
      <c r="V46" s="70"/>
      <c r="W46" s="545"/>
    </row>
    <row r="47" spans="1:24" s="43" customFormat="1" ht="23.25" customHeight="1">
      <c r="A47" s="15"/>
      <c r="B47" s="21"/>
      <c r="C47" s="889"/>
      <c r="D47" s="57"/>
      <c r="E47" s="47"/>
      <c r="F47" s="47"/>
      <c r="G47" s="47"/>
      <c r="H47" s="47"/>
      <c r="I47" s="47"/>
      <c r="J47" s="47"/>
      <c r="K47" s="47"/>
      <c r="L47" s="47"/>
      <c r="M47" s="47"/>
      <c r="N47" s="401"/>
      <c r="O47" s="401"/>
      <c r="P47" s="393"/>
      <c r="Q47" s="247"/>
      <c r="R47" s="236" t="s">
        <v>39</v>
      </c>
      <c r="S47" s="36"/>
      <c r="T47" s="23" t="s">
        <v>375</v>
      </c>
      <c r="U47" s="218">
        <v>1800000</v>
      </c>
      <c r="V47" s="68"/>
      <c r="W47" s="546"/>
    </row>
    <row r="48" spans="1:24" s="43" customFormat="1" ht="23.25" customHeight="1">
      <c r="A48" s="15"/>
      <c r="B48" s="21"/>
      <c r="C48" s="889"/>
      <c r="D48" s="57"/>
      <c r="E48" s="47"/>
      <c r="F48" s="47"/>
      <c r="G48" s="47"/>
      <c r="H48" s="47"/>
      <c r="I48" s="47"/>
      <c r="J48" s="47"/>
      <c r="K48" s="47"/>
      <c r="L48" s="47"/>
      <c r="M48" s="47"/>
      <c r="N48" s="401"/>
      <c r="O48" s="401"/>
      <c r="P48" s="393"/>
      <c r="Q48" s="247"/>
      <c r="R48" s="237" t="s">
        <v>200</v>
      </c>
      <c r="S48" s="36"/>
      <c r="T48" s="23" t="s">
        <v>376</v>
      </c>
      <c r="U48" s="218">
        <v>800000</v>
      </c>
      <c r="V48" s="68"/>
      <c r="W48" s="546"/>
    </row>
    <row r="49" spans="1:24" s="43" customFormat="1" ht="23.25" customHeight="1">
      <c r="A49" s="15"/>
      <c r="B49" s="21"/>
      <c r="C49" s="889"/>
      <c r="D49" s="57"/>
      <c r="E49" s="47"/>
      <c r="F49" s="47"/>
      <c r="G49" s="47"/>
      <c r="H49" s="47"/>
      <c r="I49" s="47"/>
      <c r="J49" s="47"/>
      <c r="K49" s="47"/>
      <c r="L49" s="47"/>
      <c r="M49" s="47"/>
      <c r="N49" s="401"/>
      <c r="O49" s="401"/>
      <c r="P49" s="393"/>
      <c r="Q49" s="247"/>
      <c r="R49" s="237" t="s">
        <v>63</v>
      </c>
      <c r="S49" s="36"/>
      <c r="T49" s="23" t="s">
        <v>332</v>
      </c>
      <c r="U49" s="218">
        <v>500400</v>
      </c>
      <c r="V49" s="68"/>
      <c r="W49" s="546"/>
    </row>
    <row r="50" spans="1:24" s="43" customFormat="1" ht="27" customHeight="1">
      <c r="A50" s="15"/>
      <c r="B50" s="21"/>
      <c r="C50" s="889"/>
      <c r="D50" s="57"/>
      <c r="E50" s="47"/>
      <c r="F50" s="47"/>
      <c r="G50" s="47"/>
      <c r="H50" s="47"/>
      <c r="I50" s="47"/>
      <c r="J50" s="47"/>
      <c r="K50" s="47"/>
      <c r="L50" s="47"/>
      <c r="M50" s="47"/>
      <c r="N50" s="401"/>
      <c r="O50" s="401"/>
      <c r="P50" s="393"/>
      <c r="Q50" s="247"/>
      <c r="R50" s="237" t="s">
        <v>201</v>
      </c>
      <c r="S50" s="36"/>
      <c r="T50" s="544" t="s">
        <v>683</v>
      </c>
      <c r="U50" s="218">
        <v>2049070</v>
      </c>
      <c r="V50" s="68"/>
      <c r="W50" s="546"/>
    </row>
    <row r="51" spans="1:24" s="43" customFormat="1" ht="23.25" customHeight="1">
      <c r="A51" s="15"/>
      <c r="B51" s="21"/>
      <c r="C51" s="890"/>
      <c r="D51" s="58"/>
      <c r="E51" s="48"/>
      <c r="F51" s="48"/>
      <c r="G51" s="48"/>
      <c r="H51" s="48"/>
      <c r="I51" s="48"/>
      <c r="J51" s="48"/>
      <c r="K51" s="48"/>
      <c r="L51" s="48"/>
      <c r="M51" s="48"/>
      <c r="N51" s="402"/>
      <c r="O51" s="402"/>
      <c r="P51" s="393"/>
      <c r="Q51" s="247"/>
      <c r="R51" s="237" t="s">
        <v>202</v>
      </c>
      <c r="S51" s="36"/>
      <c r="T51" s="85" t="s">
        <v>377</v>
      </c>
      <c r="U51" s="218">
        <v>700000</v>
      </c>
      <c r="V51" s="68"/>
      <c r="W51" s="546"/>
    </row>
    <row r="52" spans="1:24" s="43" customFormat="1" ht="23.25" customHeight="1">
      <c r="A52" s="15"/>
      <c r="B52" s="21"/>
      <c r="C52" s="21" t="s">
        <v>8</v>
      </c>
      <c r="D52" s="58">
        <v>48535000</v>
      </c>
      <c r="E52" s="48">
        <v>48535000</v>
      </c>
      <c r="F52" s="48">
        <v>48535000</v>
      </c>
      <c r="G52" s="48">
        <v>48535000</v>
      </c>
      <c r="H52" s="48">
        <v>46135000</v>
      </c>
      <c r="I52" s="48">
        <v>47550000</v>
      </c>
      <c r="J52" s="48">
        <v>47550000</v>
      </c>
      <c r="K52" s="48">
        <v>49350000</v>
      </c>
      <c r="L52" s="48">
        <v>49350000</v>
      </c>
      <c r="M52" s="48">
        <v>49585000</v>
      </c>
      <c r="N52" s="401">
        <v>3866543</v>
      </c>
      <c r="O52" s="401">
        <v>4200000</v>
      </c>
      <c r="P52" s="392">
        <f t="shared" ref="P52" si="15">O52-N52</f>
        <v>333457</v>
      </c>
      <c r="Q52" s="239">
        <f t="shared" ref="Q52" si="16">(O52-N52)/N52</f>
        <v>8.6241637555821829E-2</v>
      </c>
      <c r="R52" s="237" t="s">
        <v>32</v>
      </c>
      <c r="S52" s="36"/>
      <c r="T52" s="23" t="s">
        <v>378</v>
      </c>
      <c r="U52" s="218">
        <v>3000000</v>
      </c>
      <c r="V52" s="71"/>
      <c r="W52" s="547"/>
    </row>
    <row r="53" spans="1:24" s="43" customFormat="1" ht="23.25" customHeight="1">
      <c r="A53" s="15"/>
      <c r="B53" s="21"/>
      <c r="C53" s="21"/>
      <c r="D53" s="57"/>
      <c r="E53" s="47"/>
      <c r="F53" s="47"/>
      <c r="G53" s="47"/>
      <c r="H53" s="47"/>
      <c r="I53" s="47"/>
      <c r="J53" s="47"/>
      <c r="K53" s="47"/>
      <c r="L53" s="47"/>
      <c r="M53" s="47"/>
      <c r="N53" s="401"/>
      <c r="O53" s="401"/>
      <c r="P53" s="393"/>
      <c r="Q53" s="247"/>
      <c r="R53" s="237" t="s">
        <v>203</v>
      </c>
      <c r="S53" s="36"/>
      <c r="T53" s="23" t="s">
        <v>379</v>
      </c>
      <c r="U53" s="218">
        <v>1200000</v>
      </c>
      <c r="V53" s="523" t="s">
        <v>57</v>
      </c>
      <c r="W53" s="548"/>
    </row>
    <row r="54" spans="1:24" s="43" customFormat="1" ht="23.25" customHeight="1">
      <c r="A54" s="15"/>
      <c r="B54" s="21"/>
      <c r="C54" s="18" t="s">
        <v>12</v>
      </c>
      <c r="D54" s="60">
        <v>19848000</v>
      </c>
      <c r="E54" s="50">
        <v>16058000</v>
      </c>
      <c r="F54" s="50">
        <v>16058000</v>
      </c>
      <c r="G54" s="50">
        <v>19848000</v>
      </c>
      <c r="H54" s="50">
        <v>13273000</v>
      </c>
      <c r="I54" s="50">
        <v>14363000</v>
      </c>
      <c r="J54" s="50">
        <v>14643000</v>
      </c>
      <c r="K54" s="50">
        <v>14643000</v>
      </c>
      <c r="L54" s="50">
        <v>16273000</v>
      </c>
      <c r="M54" s="50">
        <v>14893000</v>
      </c>
      <c r="N54" s="459">
        <v>2810720</v>
      </c>
      <c r="O54" s="459">
        <v>3000000</v>
      </c>
      <c r="P54" s="392">
        <f t="shared" ref="P54" si="17">O54-N54</f>
        <v>189280</v>
      </c>
      <c r="Q54" s="239">
        <f t="shared" ref="Q54" si="18">(O54-N54)/N54</f>
        <v>6.7342175670290882E-2</v>
      </c>
      <c r="R54" s="877"/>
      <c r="S54" s="877"/>
      <c r="T54" s="83"/>
      <c r="U54" s="217"/>
      <c r="V54" s="67"/>
      <c r="W54" s="547"/>
    </row>
    <row r="55" spans="1:24" s="43" customFormat="1" ht="33">
      <c r="A55" s="15"/>
      <c r="B55" s="21"/>
      <c r="C55" s="21"/>
      <c r="D55" s="57"/>
      <c r="E55" s="47"/>
      <c r="F55" s="47"/>
      <c r="G55" s="47"/>
      <c r="H55" s="47"/>
      <c r="I55" s="47"/>
      <c r="J55" s="47"/>
      <c r="K55" s="47"/>
      <c r="L55" s="47"/>
      <c r="M55" s="47"/>
      <c r="N55" s="401"/>
      <c r="O55" s="401"/>
      <c r="P55" s="393"/>
      <c r="Q55" s="247"/>
      <c r="R55" s="236" t="s">
        <v>204</v>
      </c>
      <c r="S55" s="36"/>
      <c r="T55" s="23" t="s">
        <v>380</v>
      </c>
      <c r="U55" s="64">
        <v>1500000</v>
      </c>
      <c r="V55" s="68"/>
      <c r="W55" s="548"/>
    </row>
    <row r="56" spans="1:24" s="43" customFormat="1" ht="23.25" customHeight="1">
      <c r="A56" s="15"/>
      <c r="B56" s="21"/>
      <c r="C56" s="21"/>
      <c r="D56" s="57"/>
      <c r="E56" s="47"/>
      <c r="F56" s="47"/>
      <c r="G56" s="47"/>
      <c r="H56" s="47"/>
      <c r="I56" s="47"/>
      <c r="J56" s="47"/>
      <c r="K56" s="47"/>
      <c r="L56" s="47"/>
      <c r="M56" s="47"/>
      <c r="N56" s="401"/>
      <c r="O56" s="401"/>
      <c r="P56" s="393"/>
      <c r="Q56" s="247"/>
      <c r="R56" s="236" t="s">
        <v>33</v>
      </c>
      <c r="S56" s="36" t="s">
        <v>205</v>
      </c>
      <c r="T56" s="23" t="s">
        <v>381</v>
      </c>
      <c r="U56" s="218">
        <v>1340000</v>
      </c>
      <c r="V56" s="68"/>
      <c r="W56" s="548"/>
    </row>
    <row r="57" spans="1:24" s="43" customFormat="1" ht="23.25" customHeight="1">
      <c r="A57" s="15"/>
      <c r="B57" s="21"/>
      <c r="C57" s="21"/>
      <c r="D57" s="57"/>
      <c r="E57" s="47"/>
      <c r="F57" s="47"/>
      <c r="G57" s="47"/>
      <c r="H57" s="47"/>
      <c r="I57" s="47"/>
      <c r="J57" s="47"/>
      <c r="K57" s="47"/>
      <c r="L57" s="47"/>
      <c r="M57" s="47"/>
      <c r="N57" s="402"/>
      <c r="O57" s="402"/>
      <c r="P57" s="394"/>
      <c r="Q57" s="248"/>
      <c r="R57" s="245" t="s">
        <v>34</v>
      </c>
      <c r="S57" s="37"/>
      <c r="T57" s="27" t="s">
        <v>382</v>
      </c>
      <c r="U57" s="219">
        <v>160000</v>
      </c>
      <c r="V57" s="71"/>
      <c r="W57" s="549"/>
    </row>
    <row r="58" spans="1:24" s="43" customFormat="1" ht="21.75" customHeight="1">
      <c r="A58" s="15"/>
      <c r="B58" s="21"/>
      <c r="C58" s="18" t="s">
        <v>9</v>
      </c>
      <c r="D58" s="60">
        <v>17200000</v>
      </c>
      <c r="E58" s="50">
        <v>17600000</v>
      </c>
      <c r="F58" s="50">
        <v>17600000</v>
      </c>
      <c r="G58" s="50">
        <v>17200000</v>
      </c>
      <c r="H58" s="50">
        <v>17600000</v>
      </c>
      <c r="I58" s="50">
        <v>21200000</v>
      </c>
      <c r="J58" s="50">
        <v>23200000</v>
      </c>
      <c r="K58" s="50">
        <v>26600000</v>
      </c>
      <c r="L58" s="50">
        <v>26600000</v>
      </c>
      <c r="M58" s="50">
        <v>24920000</v>
      </c>
      <c r="N58" s="401">
        <v>2852952</v>
      </c>
      <c r="O58" s="401">
        <v>2200000</v>
      </c>
      <c r="P58" s="392">
        <f t="shared" ref="P58" si="19">O58-N58</f>
        <v>-652952</v>
      </c>
      <c r="Q58" s="239">
        <f t="shared" ref="Q58" si="20">(O58-N58)/N58</f>
        <v>-0.22886890490972159</v>
      </c>
      <c r="R58" s="237" t="s">
        <v>35</v>
      </c>
      <c r="S58" s="36" t="s">
        <v>205</v>
      </c>
      <c r="T58" s="23" t="s">
        <v>383</v>
      </c>
      <c r="U58" s="218">
        <v>1800000</v>
      </c>
      <c r="V58" s="71"/>
      <c r="W58" s="547"/>
    </row>
    <row r="59" spans="1:24" s="43" customFormat="1" ht="21.75" customHeight="1">
      <c r="A59" s="15"/>
      <c r="B59" s="21"/>
      <c r="C59" s="21"/>
      <c r="D59" s="57"/>
      <c r="E59" s="47"/>
      <c r="F59" s="47"/>
      <c r="G59" s="47"/>
      <c r="H59" s="47"/>
      <c r="I59" s="47"/>
      <c r="J59" s="47"/>
      <c r="K59" s="47"/>
      <c r="L59" s="47"/>
      <c r="M59" s="47"/>
      <c r="N59" s="401"/>
      <c r="O59" s="401"/>
      <c r="P59" s="393"/>
      <c r="Q59" s="247"/>
      <c r="R59" s="878" t="s">
        <v>40</v>
      </c>
      <c r="S59" s="878"/>
      <c r="T59" s="27" t="s">
        <v>639</v>
      </c>
      <c r="U59" s="219">
        <v>400000</v>
      </c>
      <c r="V59" s="68"/>
      <c r="W59" s="549"/>
    </row>
    <row r="60" spans="1:24" s="43" customFormat="1" ht="21.75" customHeight="1">
      <c r="A60" s="15"/>
      <c r="B60" s="21"/>
      <c r="C60" s="18" t="s">
        <v>50</v>
      </c>
      <c r="D60" s="57"/>
      <c r="E60" s="47"/>
      <c r="F60" s="47"/>
      <c r="G60" s="47">
        <v>0</v>
      </c>
      <c r="H60" s="47">
        <v>400000</v>
      </c>
      <c r="I60" s="47">
        <v>800000</v>
      </c>
      <c r="J60" s="47">
        <v>0</v>
      </c>
      <c r="K60" s="47">
        <v>1200000</v>
      </c>
      <c r="L60" s="47">
        <v>1200000</v>
      </c>
      <c r="M60" s="47">
        <v>1600000</v>
      </c>
      <c r="N60" s="459">
        <v>3037000</v>
      </c>
      <c r="O60" s="459">
        <v>4000000</v>
      </c>
      <c r="P60" s="395"/>
      <c r="Q60" s="250"/>
      <c r="R60" s="879" t="s">
        <v>206</v>
      </c>
      <c r="S60" s="879"/>
      <c r="T60" s="234" t="s">
        <v>207</v>
      </c>
      <c r="U60" s="235">
        <f>2000000*2</f>
        <v>4000000</v>
      </c>
      <c r="V60" s="67"/>
      <c r="W60" s="526"/>
    </row>
    <row r="61" spans="1:24" s="8" customFormat="1" ht="23.25" customHeight="1">
      <c r="A61" s="881" t="s">
        <v>36</v>
      </c>
      <c r="B61" s="882"/>
      <c r="C61" s="883"/>
      <c r="D61" s="51">
        <f t="shared" ref="D61:M61" si="21">D62</f>
        <v>1595000</v>
      </c>
      <c r="E61" s="51">
        <f t="shared" si="21"/>
        <v>0</v>
      </c>
      <c r="F61" s="51">
        <f t="shared" si="21"/>
        <v>0</v>
      </c>
      <c r="G61" s="51">
        <f t="shared" si="21"/>
        <v>1595000</v>
      </c>
      <c r="H61" s="51" t="e">
        <f t="shared" si="21"/>
        <v>#REF!</v>
      </c>
      <c r="I61" s="51">
        <f t="shared" si="21"/>
        <v>5600000</v>
      </c>
      <c r="J61" s="51">
        <f t="shared" si="21"/>
        <v>300000</v>
      </c>
      <c r="K61" s="51">
        <f t="shared" si="21"/>
        <v>23400000</v>
      </c>
      <c r="L61" s="51">
        <f t="shared" si="21"/>
        <v>16850000</v>
      </c>
      <c r="M61" s="51">
        <f t="shared" si="21"/>
        <v>11000000</v>
      </c>
      <c r="N61" s="352">
        <f>N62</f>
        <v>15243500</v>
      </c>
      <c r="O61" s="352">
        <f>O62</f>
        <v>5100000</v>
      </c>
      <c r="P61" s="391">
        <f>O61-N61</f>
        <v>-10143500</v>
      </c>
      <c r="Q61" s="353">
        <f t="shared" ref="Q61:Q65" si="22">(O61-N61)/N61</f>
        <v>-0.66543116738281893</v>
      </c>
      <c r="R61" s="246"/>
      <c r="S61" s="39"/>
      <c r="T61" s="225"/>
      <c r="U61" s="215"/>
      <c r="V61" s="66"/>
      <c r="W61" s="525"/>
    </row>
    <row r="62" spans="1:24" s="43" customFormat="1" ht="23.25" customHeight="1">
      <c r="A62" s="15"/>
      <c r="B62" s="875" t="s">
        <v>10</v>
      </c>
      <c r="C62" s="876"/>
      <c r="D62" s="61">
        <f t="shared" ref="D62:M62" si="23">SUM(D64:D67)</f>
        <v>1595000</v>
      </c>
      <c r="E62" s="52">
        <f t="shared" si="23"/>
        <v>0</v>
      </c>
      <c r="F62" s="52">
        <f t="shared" si="23"/>
        <v>0</v>
      </c>
      <c r="G62" s="52">
        <f t="shared" si="23"/>
        <v>1595000</v>
      </c>
      <c r="H62" s="52" t="e">
        <f t="shared" si="23"/>
        <v>#REF!</v>
      </c>
      <c r="I62" s="52">
        <f t="shared" si="23"/>
        <v>5600000</v>
      </c>
      <c r="J62" s="52">
        <f t="shared" si="23"/>
        <v>300000</v>
      </c>
      <c r="K62" s="52">
        <f t="shared" si="23"/>
        <v>23400000</v>
      </c>
      <c r="L62" s="52">
        <f t="shared" si="23"/>
        <v>16850000</v>
      </c>
      <c r="M62" s="52">
        <f t="shared" si="23"/>
        <v>11000000</v>
      </c>
      <c r="N62" s="78">
        <f t="shared" ref="N62" si="24">SUM(N64:N67)</f>
        <v>15243500</v>
      </c>
      <c r="O62" s="78">
        <f>SUM(O63:O65)</f>
        <v>5100000</v>
      </c>
      <c r="P62" s="392">
        <f t="shared" ref="P62:P65" si="25">O62-N62</f>
        <v>-10143500</v>
      </c>
      <c r="Q62" s="239">
        <f t="shared" si="22"/>
        <v>-0.66543116738281893</v>
      </c>
      <c r="R62" s="243"/>
      <c r="S62" s="34"/>
      <c r="T62" s="17"/>
      <c r="U62" s="216"/>
      <c r="V62" s="67"/>
      <c r="W62" s="533"/>
      <c r="X62" s="238"/>
    </row>
    <row r="63" spans="1:24" s="43" customFormat="1" ht="23.25" customHeight="1">
      <c r="A63" s="15"/>
      <c r="B63" s="29"/>
      <c r="C63" s="550" t="s">
        <v>384</v>
      </c>
      <c r="D63" s="61"/>
      <c r="E63" s="52"/>
      <c r="F63" s="52"/>
      <c r="G63" s="52"/>
      <c r="H63" s="52"/>
      <c r="I63" s="52"/>
      <c r="J63" s="52"/>
      <c r="K63" s="52"/>
      <c r="L63" s="52"/>
      <c r="M63" s="52"/>
      <c r="N63" s="78">
        <v>0</v>
      </c>
      <c r="O63" s="78">
        <v>2000000</v>
      </c>
      <c r="P63" s="392">
        <f t="shared" si="25"/>
        <v>2000000</v>
      </c>
      <c r="Q63" s="239" t="e">
        <f t="shared" si="22"/>
        <v>#DIV/0!</v>
      </c>
      <c r="R63" s="237" t="s">
        <v>384</v>
      </c>
      <c r="S63" s="36"/>
      <c r="T63" s="23" t="s">
        <v>385</v>
      </c>
      <c r="U63" s="218">
        <v>2000000</v>
      </c>
      <c r="V63" s="68"/>
      <c r="W63" s="551"/>
      <c r="X63" s="336"/>
    </row>
    <row r="64" spans="1:24" s="43" customFormat="1" ht="23.25" customHeight="1">
      <c r="A64" s="15"/>
      <c r="B64" s="29"/>
      <c r="C64" s="26" t="s">
        <v>138</v>
      </c>
      <c r="D64" s="61">
        <v>1100000</v>
      </c>
      <c r="E64" s="52">
        <v>0</v>
      </c>
      <c r="F64" s="52">
        <f>SUM(V64)</f>
        <v>0</v>
      </c>
      <c r="G64" s="52">
        <v>1100000</v>
      </c>
      <c r="H64" s="52">
        <v>4000000</v>
      </c>
      <c r="I64" s="52">
        <v>2000000</v>
      </c>
      <c r="J64" s="52">
        <v>0</v>
      </c>
      <c r="K64" s="52">
        <v>15800000</v>
      </c>
      <c r="L64" s="52">
        <v>800000</v>
      </c>
      <c r="M64" s="52">
        <v>6300000</v>
      </c>
      <c r="N64" s="78">
        <v>2590000</v>
      </c>
      <c r="O64" s="78">
        <v>1000000</v>
      </c>
      <c r="P64" s="392">
        <f t="shared" si="25"/>
        <v>-1590000</v>
      </c>
      <c r="Q64" s="239">
        <f t="shared" si="22"/>
        <v>-0.61389961389961389</v>
      </c>
      <c r="R64" s="237" t="s">
        <v>208</v>
      </c>
      <c r="S64" s="36"/>
      <c r="T64" s="23" t="s">
        <v>386</v>
      </c>
      <c r="U64" s="233">
        <v>1000000</v>
      </c>
      <c r="V64" s="68"/>
      <c r="W64" s="530"/>
    </row>
    <row r="65" spans="1:23" s="43" customFormat="1" ht="23.25" customHeight="1">
      <c r="A65" s="15"/>
      <c r="B65" s="29"/>
      <c r="C65" s="26" t="s">
        <v>11</v>
      </c>
      <c r="D65" s="61">
        <v>495000</v>
      </c>
      <c r="E65" s="52">
        <v>0</v>
      </c>
      <c r="F65" s="52">
        <f>V65</f>
        <v>0</v>
      </c>
      <c r="G65" s="52">
        <v>495000</v>
      </c>
      <c r="H65" s="52" t="e">
        <f>#REF!</f>
        <v>#REF!</v>
      </c>
      <c r="I65" s="52">
        <v>3600000</v>
      </c>
      <c r="J65" s="52">
        <v>300000</v>
      </c>
      <c r="K65" s="52">
        <v>7600000</v>
      </c>
      <c r="L65" s="52">
        <v>16050000</v>
      </c>
      <c r="M65" s="52">
        <v>4700000</v>
      </c>
      <c r="N65" s="78">
        <v>12653500</v>
      </c>
      <c r="O65" s="78">
        <v>2100000</v>
      </c>
      <c r="P65" s="392">
        <f t="shared" si="25"/>
        <v>-10553500</v>
      </c>
      <c r="Q65" s="239">
        <f t="shared" si="22"/>
        <v>-0.83403801319792947</v>
      </c>
      <c r="R65" s="449" t="s">
        <v>387</v>
      </c>
      <c r="S65" s="450"/>
      <c r="T65" s="465" t="s">
        <v>390</v>
      </c>
      <c r="U65" s="451">
        <v>1600000</v>
      </c>
      <c r="V65" s="452"/>
      <c r="W65" s="534"/>
    </row>
    <row r="66" spans="1:23" s="43" customFormat="1" ht="23.25" customHeight="1">
      <c r="A66" s="15"/>
      <c r="B66" s="29"/>
      <c r="C66" s="108"/>
      <c r="D66" s="63"/>
      <c r="E66" s="55"/>
      <c r="F66" s="55"/>
      <c r="G66" s="55"/>
      <c r="H66" s="55"/>
      <c r="I66" s="55"/>
      <c r="J66" s="55"/>
      <c r="K66" s="55"/>
      <c r="L66" s="55"/>
      <c r="M66" s="55"/>
      <c r="N66" s="212"/>
      <c r="O66" s="212"/>
      <c r="P66" s="393"/>
      <c r="Q66" s="247"/>
      <c r="R66" s="448" t="s">
        <v>209</v>
      </c>
      <c r="S66" s="453"/>
      <c r="T66" s="232" t="s">
        <v>640</v>
      </c>
      <c r="U66" s="233">
        <v>400000</v>
      </c>
      <c r="V66" s="452"/>
      <c r="W66" s="535"/>
    </row>
    <row r="67" spans="1:23" s="43" customFormat="1" ht="23.25" customHeight="1">
      <c r="A67" s="15"/>
      <c r="B67" s="29"/>
      <c r="C67" s="108"/>
      <c r="D67" s="63"/>
      <c r="E67" s="55"/>
      <c r="F67" s="55"/>
      <c r="G67" s="55"/>
      <c r="H67" s="55"/>
      <c r="I67" s="55"/>
      <c r="J67" s="55"/>
      <c r="K67" s="55"/>
      <c r="L67" s="55"/>
      <c r="M67" s="55"/>
      <c r="N67" s="212"/>
      <c r="O67" s="212"/>
      <c r="P67" s="393"/>
      <c r="Q67" s="247"/>
      <c r="R67" s="237" t="s">
        <v>388</v>
      </c>
      <c r="S67" s="552"/>
      <c r="T67" s="23" t="s">
        <v>389</v>
      </c>
      <c r="U67" s="218">
        <v>100000</v>
      </c>
      <c r="V67" s="67"/>
      <c r="W67" s="530"/>
    </row>
    <row r="68" spans="1:23" s="8" customFormat="1" ht="27" customHeight="1">
      <c r="A68" s="872" t="s">
        <v>3</v>
      </c>
      <c r="B68" s="873"/>
      <c r="C68" s="874"/>
      <c r="D68" s="53">
        <f t="shared" ref="D68:J68" si="26">SUM(D70:D318)</f>
        <v>26694000</v>
      </c>
      <c r="E68" s="53">
        <f t="shared" si="26"/>
        <v>27040000</v>
      </c>
      <c r="F68" s="53">
        <f t="shared" si="26"/>
        <v>27340000</v>
      </c>
      <c r="G68" s="53">
        <f t="shared" si="26"/>
        <v>26694000</v>
      </c>
      <c r="H68" s="53">
        <f t="shared" si="26"/>
        <v>24604000</v>
      </c>
      <c r="I68" s="53">
        <f t="shared" si="26"/>
        <v>27672000</v>
      </c>
      <c r="J68" s="53">
        <f t="shared" si="26"/>
        <v>28756000</v>
      </c>
      <c r="K68" s="53">
        <f>K69</f>
        <v>40516000</v>
      </c>
      <c r="L68" s="53">
        <f>L69</f>
        <v>40516000</v>
      </c>
      <c r="M68" s="53">
        <f>M69</f>
        <v>52148000</v>
      </c>
      <c r="N68" s="455">
        <f>N69</f>
        <v>832063000</v>
      </c>
      <c r="O68" s="455">
        <f>O69</f>
        <v>895884000</v>
      </c>
      <c r="P68" s="391">
        <f t="shared" ref="P68:P70" si="27">O68-N68</f>
        <v>63821000</v>
      </c>
      <c r="Q68" s="353">
        <f t="shared" ref="Q68:Q70" si="28">(O68-N68)/N68</f>
        <v>7.670212471892153E-2</v>
      </c>
      <c r="R68" s="246"/>
      <c r="S68" s="39"/>
      <c r="T68" s="225"/>
      <c r="U68" s="215"/>
      <c r="V68" s="66"/>
      <c r="W68" s="525"/>
    </row>
    <row r="69" spans="1:23" s="43" customFormat="1" ht="27" customHeight="1">
      <c r="A69" s="15"/>
      <c r="B69" s="875" t="s">
        <v>3</v>
      </c>
      <c r="C69" s="876"/>
      <c r="D69" s="62">
        <f t="shared" ref="D69:M69" si="29">SUM(D70:D318)</f>
        <v>26694000</v>
      </c>
      <c r="E69" s="54">
        <f t="shared" si="29"/>
        <v>27040000</v>
      </c>
      <c r="F69" s="54">
        <f t="shared" si="29"/>
        <v>27340000</v>
      </c>
      <c r="G69" s="54">
        <f t="shared" si="29"/>
        <v>26694000</v>
      </c>
      <c r="H69" s="54">
        <f t="shared" si="29"/>
        <v>24604000</v>
      </c>
      <c r="I69" s="54">
        <f t="shared" si="29"/>
        <v>27672000</v>
      </c>
      <c r="J69" s="54">
        <f t="shared" si="29"/>
        <v>28756000</v>
      </c>
      <c r="K69" s="54">
        <f t="shared" si="29"/>
        <v>40516000</v>
      </c>
      <c r="L69" s="54">
        <f t="shared" si="29"/>
        <v>40516000</v>
      </c>
      <c r="M69" s="54">
        <f t="shared" si="29"/>
        <v>52148000</v>
      </c>
      <c r="N69" s="203">
        <f>SUM(N70:N309)</f>
        <v>832063000</v>
      </c>
      <c r="O69" s="203">
        <f>SUM(O70:O309)</f>
        <v>895884000</v>
      </c>
      <c r="P69" s="392">
        <f t="shared" si="27"/>
        <v>63821000</v>
      </c>
      <c r="Q69" s="239">
        <f t="shared" si="28"/>
        <v>7.670212471892153E-2</v>
      </c>
      <c r="R69" s="243"/>
      <c r="S69" s="34"/>
      <c r="T69" s="17"/>
      <c r="U69" s="216"/>
      <c r="V69" s="67"/>
      <c r="W69" s="536"/>
    </row>
    <row r="70" spans="1:23" s="43" customFormat="1" ht="23.25" customHeight="1">
      <c r="A70" s="15"/>
      <c r="B70" s="26"/>
      <c r="C70" s="26" t="s">
        <v>210</v>
      </c>
      <c r="D70" s="61">
        <v>26694000</v>
      </c>
      <c r="E70" s="52">
        <v>27040000</v>
      </c>
      <c r="F70" s="52">
        <v>27340000</v>
      </c>
      <c r="G70" s="52">
        <v>26694000</v>
      </c>
      <c r="H70" s="52">
        <v>24604000</v>
      </c>
      <c r="I70" s="52">
        <v>27672000</v>
      </c>
      <c r="J70" s="52">
        <v>28756000</v>
      </c>
      <c r="K70" s="52">
        <v>40516000</v>
      </c>
      <c r="L70" s="52">
        <v>40516000</v>
      </c>
      <c r="M70" s="52">
        <v>52148000</v>
      </c>
      <c r="N70" s="203">
        <v>17344500</v>
      </c>
      <c r="O70" s="203">
        <v>11000000</v>
      </c>
      <c r="P70" s="396">
        <f t="shared" si="27"/>
        <v>-6344500</v>
      </c>
      <c r="Q70" s="511">
        <f t="shared" si="28"/>
        <v>-0.36579319092507712</v>
      </c>
      <c r="R70" s="610" t="s">
        <v>223</v>
      </c>
      <c r="S70" s="611" t="s">
        <v>224</v>
      </c>
      <c r="T70" s="612" t="s">
        <v>648</v>
      </c>
      <c r="U70" s="613">
        <v>2400000</v>
      </c>
      <c r="V70" s="494"/>
      <c r="W70" s="538"/>
    </row>
    <row r="71" spans="1:23" s="43" customFormat="1" ht="23.25" customHeight="1">
      <c r="A71" s="15"/>
      <c r="B71" s="226"/>
      <c r="C71" s="226"/>
      <c r="D71" s="63"/>
      <c r="E71" s="55"/>
      <c r="F71" s="55"/>
      <c r="G71" s="55"/>
      <c r="H71" s="55"/>
      <c r="I71" s="55"/>
      <c r="J71" s="55"/>
      <c r="K71" s="55"/>
      <c r="L71" s="55"/>
      <c r="M71" s="55"/>
      <c r="N71" s="212"/>
      <c r="O71" s="212"/>
      <c r="P71" s="397"/>
      <c r="Q71" s="255"/>
      <c r="R71" s="553"/>
      <c r="S71" s="844" t="s">
        <v>225</v>
      </c>
      <c r="T71" s="467" t="s">
        <v>338</v>
      </c>
      <c r="U71" s="260">
        <v>500000</v>
      </c>
      <c r="V71" s="478"/>
      <c r="W71" s="538"/>
    </row>
    <row r="72" spans="1:23" s="43" customFormat="1" ht="23.25" customHeight="1">
      <c r="A72" s="15"/>
      <c r="B72" s="226"/>
      <c r="C72" s="226"/>
      <c r="D72" s="63"/>
      <c r="E72" s="55"/>
      <c r="F72" s="55"/>
      <c r="G72" s="55"/>
      <c r="H72" s="55"/>
      <c r="I72" s="55"/>
      <c r="J72" s="55"/>
      <c r="K72" s="55"/>
      <c r="L72" s="55"/>
      <c r="M72" s="55"/>
      <c r="N72" s="212"/>
      <c r="O72" s="212"/>
      <c r="P72" s="397"/>
      <c r="Q72" s="255"/>
      <c r="R72" s="261"/>
      <c r="S72" s="844"/>
      <c r="T72" s="467" t="s">
        <v>501</v>
      </c>
      <c r="U72" s="260">
        <v>50000</v>
      </c>
      <c r="V72" s="478"/>
      <c r="W72" s="538"/>
    </row>
    <row r="73" spans="1:23" s="43" customFormat="1" ht="23.25" customHeight="1">
      <c r="A73" s="15"/>
      <c r="B73" s="226"/>
      <c r="C73" s="226"/>
      <c r="D73" s="63"/>
      <c r="E73" s="55"/>
      <c r="F73" s="55"/>
      <c r="G73" s="55"/>
      <c r="H73" s="55"/>
      <c r="I73" s="55"/>
      <c r="J73" s="55"/>
      <c r="K73" s="55"/>
      <c r="L73" s="55"/>
      <c r="M73" s="55"/>
      <c r="N73" s="212"/>
      <c r="O73" s="212"/>
      <c r="P73" s="397"/>
      <c r="Q73" s="255"/>
      <c r="R73" s="261"/>
      <c r="S73" s="844"/>
      <c r="T73" s="467" t="s">
        <v>339</v>
      </c>
      <c r="U73" s="260">
        <v>22000</v>
      </c>
      <c r="V73" s="478"/>
      <c r="W73" s="538"/>
    </row>
    <row r="74" spans="1:23" s="43" customFormat="1" ht="23.25" customHeight="1">
      <c r="A74" s="15"/>
      <c r="B74" s="226"/>
      <c r="C74" s="226"/>
      <c r="D74" s="63"/>
      <c r="E74" s="55"/>
      <c r="F74" s="55"/>
      <c r="G74" s="55"/>
      <c r="H74" s="55"/>
      <c r="I74" s="55"/>
      <c r="J74" s="55"/>
      <c r="K74" s="55"/>
      <c r="L74" s="55"/>
      <c r="M74" s="55"/>
      <c r="N74" s="212"/>
      <c r="O74" s="212"/>
      <c r="P74" s="397"/>
      <c r="Q74" s="255"/>
      <c r="R74" s="261"/>
      <c r="S74" s="844" t="s">
        <v>340</v>
      </c>
      <c r="T74" s="467" t="s">
        <v>339</v>
      </c>
      <c r="U74" s="260">
        <v>22000</v>
      </c>
      <c r="V74" s="478"/>
      <c r="W74" s="538"/>
    </row>
    <row r="75" spans="1:23" s="43" customFormat="1" ht="23.25" customHeight="1">
      <c r="A75" s="15"/>
      <c r="B75" s="226"/>
      <c r="C75" s="226"/>
      <c r="D75" s="63"/>
      <c r="E75" s="55"/>
      <c r="F75" s="55"/>
      <c r="G75" s="55"/>
      <c r="H75" s="55"/>
      <c r="I75" s="55"/>
      <c r="J75" s="55"/>
      <c r="K75" s="55"/>
      <c r="L75" s="55"/>
      <c r="M75" s="55"/>
      <c r="N75" s="212"/>
      <c r="O75" s="212"/>
      <c r="P75" s="397"/>
      <c r="Q75" s="255"/>
      <c r="R75" s="261"/>
      <c r="S75" s="844"/>
      <c r="T75" s="614" t="s">
        <v>649</v>
      </c>
      <c r="U75" s="260">
        <v>20000</v>
      </c>
      <c r="V75" s="478"/>
      <c r="W75" s="538"/>
    </row>
    <row r="76" spans="1:23" s="43" customFormat="1" ht="23.25" customHeight="1">
      <c r="A76" s="15"/>
      <c r="B76" s="226"/>
      <c r="C76" s="226"/>
      <c r="D76" s="63"/>
      <c r="E76" s="55"/>
      <c r="F76" s="55"/>
      <c r="G76" s="55"/>
      <c r="H76" s="55"/>
      <c r="I76" s="55"/>
      <c r="J76" s="55"/>
      <c r="K76" s="55"/>
      <c r="L76" s="55"/>
      <c r="M76" s="55"/>
      <c r="N76" s="212"/>
      <c r="O76" s="212"/>
      <c r="P76" s="397"/>
      <c r="Q76" s="255"/>
      <c r="R76" s="261"/>
      <c r="S76" s="844" t="s">
        <v>506</v>
      </c>
      <c r="T76" s="467" t="s">
        <v>338</v>
      </c>
      <c r="U76" s="260">
        <v>500000</v>
      </c>
      <c r="V76" s="478"/>
      <c r="W76" s="538"/>
    </row>
    <row r="77" spans="1:23" s="43" customFormat="1" ht="23.25" customHeight="1">
      <c r="A77" s="15"/>
      <c r="B77" s="226"/>
      <c r="C77" s="226"/>
      <c r="D77" s="63"/>
      <c r="E77" s="55"/>
      <c r="F77" s="55"/>
      <c r="G77" s="55"/>
      <c r="H77" s="55"/>
      <c r="I77" s="55"/>
      <c r="J77" s="55"/>
      <c r="K77" s="55"/>
      <c r="L77" s="55"/>
      <c r="M77" s="55"/>
      <c r="N77" s="212"/>
      <c r="O77" s="212"/>
      <c r="P77" s="397"/>
      <c r="Q77" s="255"/>
      <c r="R77" s="261"/>
      <c r="S77" s="844"/>
      <c r="T77" s="467" t="s">
        <v>501</v>
      </c>
      <c r="U77" s="260">
        <v>50000</v>
      </c>
      <c r="V77" s="478"/>
      <c r="W77" s="538"/>
    </row>
    <row r="78" spans="1:23" s="43" customFormat="1" ht="23.25" customHeight="1">
      <c r="A78" s="15"/>
      <c r="B78" s="226"/>
      <c r="C78" s="226"/>
      <c r="D78" s="63"/>
      <c r="E78" s="55"/>
      <c r="F78" s="55"/>
      <c r="G78" s="55"/>
      <c r="H78" s="55"/>
      <c r="I78" s="55"/>
      <c r="J78" s="55"/>
      <c r="K78" s="55"/>
      <c r="L78" s="55"/>
      <c r="M78" s="55"/>
      <c r="N78" s="212"/>
      <c r="O78" s="212"/>
      <c r="P78" s="397"/>
      <c r="Q78" s="255"/>
      <c r="R78" s="261"/>
      <c r="S78" s="844"/>
      <c r="T78" s="467" t="s">
        <v>502</v>
      </c>
      <c r="U78" s="260">
        <v>50000</v>
      </c>
      <c r="V78" s="478"/>
      <c r="W78" s="538"/>
    </row>
    <row r="79" spans="1:23" s="43" customFormat="1" ht="23.25" customHeight="1">
      <c r="A79" s="15"/>
      <c r="B79" s="226"/>
      <c r="C79" s="226"/>
      <c r="D79" s="63"/>
      <c r="E79" s="55"/>
      <c r="F79" s="55"/>
      <c r="G79" s="55"/>
      <c r="H79" s="55"/>
      <c r="I79" s="55"/>
      <c r="J79" s="55"/>
      <c r="K79" s="55"/>
      <c r="L79" s="55"/>
      <c r="M79" s="55"/>
      <c r="N79" s="212"/>
      <c r="O79" s="212"/>
      <c r="P79" s="397"/>
      <c r="Q79" s="255"/>
      <c r="R79" s="261"/>
      <c r="S79" s="844"/>
      <c r="T79" s="467" t="s">
        <v>339</v>
      </c>
      <c r="U79" s="260">
        <v>22000</v>
      </c>
      <c r="V79" s="478"/>
      <c r="W79" s="538"/>
    </row>
    <row r="80" spans="1:23" s="43" customFormat="1" ht="23.25" customHeight="1">
      <c r="A80" s="15"/>
      <c r="B80" s="226"/>
      <c r="C80" s="226"/>
      <c r="D80" s="63"/>
      <c r="E80" s="55"/>
      <c r="F80" s="55"/>
      <c r="G80" s="55"/>
      <c r="H80" s="55"/>
      <c r="I80" s="55"/>
      <c r="J80" s="55"/>
      <c r="K80" s="55"/>
      <c r="L80" s="55"/>
      <c r="M80" s="55"/>
      <c r="N80" s="212"/>
      <c r="O80" s="212"/>
      <c r="P80" s="397"/>
      <c r="Q80" s="255"/>
      <c r="R80" s="261"/>
      <c r="S80" s="615" t="s">
        <v>507</v>
      </c>
      <c r="T80" s="467" t="s">
        <v>503</v>
      </c>
      <c r="U80" s="261">
        <v>110000</v>
      </c>
      <c r="V80" s="478"/>
      <c r="W80" s="538"/>
    </row>
    <row r="81" spans="1:23" s="43" customFormat="1" ht="23.25" customHeight="1">
      <c r="A81" s="15"/>
      <c r="B81" s="226"/>
      <c r="C81" s="226"/>
      <c r="D81" s="63"/>
      <c r="E81" s="55"/>
      <c r="F81" s="55"/>
      <c r="G81" s="55"/>
      <c r="H81" s="55"/>
      <c r="I81" s="55"/>
      <c r="J81" s="55"/>
      <c r="K81" s="55"/>
      <c r="L81" s="55"/>
      <c r="M81" s="55"/>
      <c r="N81" s="212"/>
      <c r="O81" s="212"/>
      <c r="P81" s="397"/>
      <c r="Q81" s="255"/>
      <c r="R81" s="261"/>
      <c r="S81" s="522" t="s">
        <v>508</v>
      </c>
      <c r="T81" s="467" t="s">
        <v>504</v>
      </c>
      <c r="U81" s="261">
        <v>127000</v>
      </c>
      <c r="V81" s="478"/>
      <c r="W81" s="538"/>
    </row>
    <row r="82" spans="1:23" s="43" customFormat="1" ht="23.25" customHeight="1">
      <c r="A82" s="15"/>
      <c r="B82" s="226"/>
      <c r="C82" s="226"/>
      <c r="D82" s="63"/>
      <c r="E82" s="55"/>
      <c r="F82" s="55"/>
      <c r="G82" s="55"/>
      <c r="H82" s="55"/>
      <c r="I82" s="55"/>
      <c r="J82" s="55"/>
      <c r="K82" s="55"/>
      <c r="L82" s="55"/>
      <c r="M82" s="55"/>
      <c r="N82" s="212"/>
      <c r="O82" s="212"/>
      <c r="P82" s="397"/>
      <c r="Q82" s="255"/>
      <c r="R82" s="261"/>
      <c r="S82" s="522" t="s">
        <v>509</v>
      </c>
      <c r="T82" s="467" t="s">
        <v>505</v>
      </c>
      <c r="U82" s="261">
        <v>127000</v>
      </c>
      <c r="V82" s="478"/>
      <c r="W82" s="538"/>
    </row>
    <row r="83" spans="1:23" s="43" customFormat="1" ht="23.25" customHeight="1">
      <c r="A83" s="15"/>
      <c r="B83" s="226"/>
      <c r="C83" s="226"/>
      <c r="D83" s="63"/>
      <c r="E83" s="55"/>
      <c r="F83" s="55"/>
      <c r="G83" s="55"/>
      <c r="H83" s="55"/>
      <c r="I83" s="55"/>
      <c r="J83" s="55"/>
      <c r="K83" s="55"/>
      <c r="L83" s="55"/>
      <c r="M83" s="55"/>
      <c r="N83" s="212"/>
      <c r="O83" s="212"/>
      <c r="P83" s="397"/>
      <c r="Q83" s="255"/>
      <c r="R83" s="616" t="s">
        <v>211</v>
      </c>
      <c r="S83" s="617" t="s">
        <v>577</v>
      </c>
      <c r="T83" s="83" t="s">
        <v>579</v>
      </c>
      <c r="U83" s="618">
        <v>3000000</v>
      </c>
      <c r="V83" s="478"/>
      <c r="W83" s="538"/>
    </row>
    <row r="84" spans="1:23" s="43" customFormat="1" ht="23.25" customHeight="1">
      <c r="A84" s="15"/>
      <c r="B84" s="226"/>
      <c r="C84" s="226"/>
      <c r="D84" s="63"/>
      <c r="E84" s="55"/>
      <c r="F84" s="55"/>
      <c r="G84" s="55"/>
      <c r="H84" s="55"/>
      <c r="I84" s="55"/>
      <c r="J84" s="55"/>
      <c r="K84" s="55"/>
      <c r="L84" s="55"/>
      <c r="M84" s="55"/>
      <c r="N84" s="212"/>
      <c r="O84" s="212"/>
      <c r="P84" s="397"/>
      <c r="Q84" s="255"/>
      <c r="R84" s="262"/>
      <c r="S84" s="619" t="s">
        <v>578</v>
      </c>
      <c r="T84" s="24" t="s">
        <v>580</v>
      </c>
      <c r="U84" s="64">
        <v>1000000</v>
      </c>
      <c r="V84" s="478"/>
      <c r="W84" s="538"/>
    </row>
    <row r="85" spans="1:23" s="43" customFormat="1" ht="23.25" customHeight="1">
      <c r="A85" s="15"/>
      <c r="B85" s="226"/>
      <c r="C85" s="226"/>
      <c r="D85" s="63"/>
      <c r="E85" s="55"/>
      <c r="F85" s="55"/>
      <c r="G85" s="55"/>
      <c r="H85" s="55"/>
      <c r="I85" s="55"/>
      <c r="J85" s="55"/>
      <c r="K85" s="55"/>
      <c r="L85" s="55"/>
      <c r="M85" s="55"/>
      <c r="N85" s="212"/>
      <c r="O85" s="212"/>
      <c r="P85" s="397"/>
      <c r="Q85" s="255"/>
      <c r="R85" s="262" t="s">
        <v>236</v>
      </c>
      <c r="S85" s="844" t="s">
        <v>513</v>
      </c>
      <c r="T85" s="467" t="s">
        <v>510</v>
      </c>
      <c r="U85" s="260">
        <v>800000</v>
      </c>
      <c r="V85" s="68"/>
      <c r="W85" s="530"/>
    </row>
    <row r="86" spans="1:23" s="43" customFormat="1" ht="23.25" customHeight="1">
      <c r="A86" s="15"/>
      <c r="B86" s="226"/>
      <c r="C86" s="226"/>
      <c r="D86" s="63"/>
      <c r="E86" s="55"/>
      <c r="F86" s="55"/>
      <c r="G86" s="55"/>
      <c r="H86" s="55"/>
      <c r="I86" s="55"/>
      <c r="J86" s="55"/>
      <c r="K86" s="55"/>
      <c r="L86" s="55"/>
      <c r="M86" s="55"/>
      <c r="N86" s="597"/>
      <c r="O86" s="269"/>
      <c r="P86" s="398"/>
      <c r="Q86" s="270"/>
      <c r="R86" s="261"/>
      <c r="S86" s="844"/>
      <c r="T86" s="467" t="s">
        <v>511</v>
      </c>
      <c r="U86" s="260">
        <v>100000</v>
      </c>
      <c r="V86" s="68"/>
      <c r="W86" s="530"/>
    </row>
    <row r="87" spans="1:23" s="43" customFormat="1" ht="23.25" customHeight="1">
      <c r="A87" s="15"/>
      <c r="B87" s="226"/>
      <c r="C87" s="226"/>
      <c r="D87" s="63"/>
      <c r="E87" s="55"/>
      <c r="F87" s="55"/>
      <c r="G87" s="55"/>
      <c r="H87" s="55"/>
      <c r="I87" s="55"/>
      <c r="J87" s="55"/>
      <c r="K87" s="55"/>
      <c r="L87" s="55"/>
      <c r="M87" s="55"/>
      <c r="N87" s="597"/>
      <c r="O87" s="269"/>
      <c r="P87" s="398"/>
      <c r="Q87" s="270"/>
      <c r="R87" s="261"/>
      <c r="S87" s="844"/>
      <c r="T87" s="467" t="s">
        <v>341</v>
      </c>
      <c r="U87" s="260">
        <v>22000</v>
      </c>
      <c r="V87" s="68"/>
      <c r="W87" s="530"/>
    </row>
    <row r="88" spans="1:23" s="43" customFormat="1" ht="23.25" customHeight="1">
      <c r="A88" s="15"/>
      <c r="B88" s="226"/>
      <c r="C88" s="226"/>
      <c r="D88" s="63"/>
      <c r="E88" s="55"/>
      <c r="F88" s="55"/>
      <c r="G88" s="55"/>
      <c r="H88" s="55"/>
      <c r="I88" s="55"/>
      <c r="J88" s="55"/>
      <c r="K88" s="55"/>
      <c r="L88" s="55"/>
      <c r="M88" s="55"/>
      <c r="N88" s="597"/>
      <c r="O88" s="269"/>
      <c r="P88" s="398"/>
      <c r="Q88" s="270"/>
      <c r="R88" s="261"/>
      <c r="S88" s="844"/>
      <c r="T88" s="467" t="s">
        <v>512</v>
      </c>
      <c r="U88" s="260">
        <v>78000</v>
      </c>
      <c r="V88" s="68"/>
      <c r="W88" s="530"/>
    </row>
    <row r="89" spans="1:23" s="43" customFormat="1" ht="23.25" customHeight="1">
      <c r="A89" s="15"/>
      <c r="B89" s="226"/>
      <c r="C89" s="226"/>
      <c r="D89" s="63"/>
      <c r="E89" s="55"/>
      <c r="F89" s="55"/>
      <c r="G89" s="55"/>
      <c r="H89" s="55"/>
      <c r="I89" s="55"/>
      <c r="J89" s="55"/>
      <c r="K89" s="55"/>
      <c r="L89" s="55"/>
      <c r="M89" s="55"/>
      <c r="N89" s="597"/>
      <c r="O89" s="269"/>
      <c r="P89" s="398"/>
      <c r="Q89" s="270"/>
      <c r="R89" s="261"/>
      <c r="S89" s="844" t="s">
        <v>514</v>
      </c>
      <c r="T89" s="467" t="s">
        <v>510</v>
      </c>
      <c r="U89" s="260">
        <v>800000</v>
      </c>
      <c r="V89" s="68"/>
      <c r="W89" s="530"/>
    </row>
    <row r="90" spans="1:23" s="43" customFormat="1" ht="23.25" customHeight="1">
      <c r="A90" s="15"/>
      <c r="B90" s="226"/>
      <c r="C90" s="226"/>
      <c r="D90" s="63"/>
      <c r="E90" s="55"/>
      <c r="F90" s="55"/>
      <c r="G90" s="55"/>
      <c r="H90" s="55"/>
      <c r="I90" s="55"/>
      <c r="J90" s="55"/>
      <c r="K90" s="55"/>
      <c r="L90" s="55"/>
      <c r="M90" s="55"/>
      <c r="N90" s="597"/>
      <c r="O90" s="269"/>
      <c r="P90" s="398"/>
      <c r="Q90" s="270"/>
      <c r="R90" s="261"/>
      <c r="S90" s="844"/>
      <c r="T90" s="467" t="s">
        <v>511</v>
      </c>
      <c r="U90" s="260">
        <v>100000</v>
      </c>
      <c r="V90" s="68"/>
      <c r="W90" s="530"/>
    </row>
    <row r="91" spans="1:23" s="43" customFormat="1" ht="23.25" customHeight="1">
      <c r="A91" s="15"/>
      <c r="B91" s="226"/>
      <c r="C91" s="226"/>
      <c r="D91" s="63"/>
      <c r="E91" s="55"/>
      <c r="F91" s="55"/>
      <c r="G91" s="55"/>
      <c r="H91" s="55"/>
      <c r="I91" s="55"/>
      <c r="J91" s="55"/>
      <c r="K91" s="55"/>
      <c r="L91" s="55"/>
      <c r="M91" s="55"/>
      <c r="N91" s="597"/>
      <c r="O91" s="269"/>
      <c r="P91" s="398"/>
      <c r="Q91" s="270"/>
      <c r="R91" s="261"/>
      <c r="S91" s="844"/>
      <c r="T91" s="467" t="s">
        <v>341</v>
      </c>
      <c r="U91" s="260">
        <v>22000</v>
      </c>
      <c r="V91" s="68"/>
      <c r="W91" s="530"/>
    </row>
    <row r="92" spans="1:23" s="43" customFormat="1" ht="23.25" customHeight="1">
      <c r="A92" s="15"/>
      <c r="B92" s="226"/>
      <c r="C92" s="226"/>
      <c r="D92" s="63"/>
      <c r="E92" s="55"/>
      <c r="F92" s="55"/>
      <c r="G92" s="55"/>
      <c r="H92" s="55"/>
      <c r="I92" s="55"/>
      <c r="J92" s="55"/>
      <c r="K92" s="55"/>
      <c r="L92" s="55"/>
      <c r="M92" s="55"/>
      <c r="N92" s="597"/>
      <c r="O92" s="269"/>
      <c r="P92" s="398"/>
      <c r="Q92" s="270"/>
      <c r="R92" s="261"/>
      <c r="S92" s="844"/>
      <c r="T92" s="467" t="s">
        <v>512</v>
      </c>
      <c r="U92" s="260">
        <v>78000</v>
      </c>
      <c r="V92" s="68"/>
      <c r="W92" s="530"/>
    </row>
    <row r="93" spans="1:23" s="592" customFormat="1" ht="23.25" customHeight="1">
      <c r="A93" s="591"/>
      <c r="B93" s="596"/>
      <c r="C93" s="596"/>
      <c r="D93" s="594"/>
      <c r="E93" s="593"/>
      <c r="F93" s="593"/>
      <c r="G93" s="593"/>
      <c r="H93" s="593"/>
      <c r="I93" s="593"/>
      <c r="J93" s="593"/>
      <c r="K93" s="593"/>
      <c r="L93" s="593"/>
      <c r="M93" s="593"/>
      <c r="N93" s="597"/>
      <c r="O93" s="597"/>
      <c r="P93" s="398"/>
      <c r="Q93" s="270"/>
      <c r="R93" s="261"/>
      <c r="S93" s="844" t="s">
        <v>515</v>
      </c>
      <c r="T93" s="467" t="s">
        <v>510</v>
      </c>
      <c r="U93" s="260">
        <v>800000</v>
      </c>
      <c r="V93" s="595"/>
      <c r="W93" s="598"/>
    </row>
    <row r="94" spans="1:23" s="43" customFormat="1" ht="23.25" customHeight="1">
      <c r="A94" s="15"/>
      <c r="B94" s="226"/>
      <c r="C94" s="226"/>
      <c r="D94" s="63"/>
      <c r="E94" s="55"/>
      <c r="F94" s="55"/>
      <c r="G94" s="55"/>
      <c r="H94" s="55"/>
      <c r="I94" s="55"/>
      <c r="J94" s="55"/>
      <c r="K94" s="55"/>
      <c r="L94" s="55"/>
      <c r="M94" s="55"/>
      <c r="N94" s="597"/>
      <c r="O94" s="269"/>
      <c r="P94" s="398"/>
      <c r="Q94" s="270"/>
      <c r="R94" s="261"/>
      <c r="S94" s="844"/>
      <c r="T94" s="467" t="s">
        <v>511</v>
      </c>
      <c r="U94" s="260">
        <v>100000</v>
      </c>
      <c r="V94" s="68"/>
      <c r="W94" s="530"/>
    </row>
    <row r="95" spans="1:23" s="43" customFormat="1" ht="23.25" customHeight="1">
      <c r="A95" s="15"/>
      <c r="B95" s="226"/>
      <c r="C95" s="226"/>
      <c r="D95" s="63"/>
      <c r="E95" s="55"/>
      <c r="F95" s="55"/>
      <c r="G95" s="55"/>
      <c r="H95" s="55"/>
      <c r="I95" s="55"/>
      <c r="J95" s="55"/>
      <c r="K95" s="55"/>
      <c r="L95" s="55"/>
      <c r="M95" s="55"/>
      <c r="N95" s="597"/>
      <c r="O95" s="269"/>
      <c r="P95" s="398"/>
      <c r="Q95" s="270"/>
      <c r="R95" s="261"/>
      <c r="S95" s="844"/>
      <c r="T95" s="467" t="s">
        <v>341</v>
      </c>
      <c r="U95" s="260">
        <v>22000</v>
      </c>
      <c r="V95" s="68"/>
      <c r="W95" s="530"/>
    </row>
    <row r="96" spans="1:23" s="43" customFormat="1" ht="23.25" customHeight="1">
      <c r="A96" s="15"/>
      <c r="B96" s="226"/>
      <c r="C96" s="226"/>
      <c r="D96" s="63"/>
      <c r="E96" s="55"/>
      <c r="F96" s="55"/>
      <c r="G96" s="55"/>
      <c r="H96" s="55"/>
      <c r="I96" s="55"/>
      <c r="J96" s="55"/>
      <c r="K96" s="55"/>
      <c r="L96" s="55"/>
      <c r="M96" s="55"/>
      <c r="N96" s="597"/>
      <c r="O96" s="269"/>
      <c r="P96" s="398"/>
      <c r="Q96" s="270"/>
      <c r="R96" s="620"/>
      <c r="S96" s="845"/>
      <c r="T96" s="467" t="s">
        <v>512</v>
      </c>
      <c r="U96" s="260">
        <v>78000</v>
      </c>
      <c r="V96" s="68"/>
      <c r="W96" s="530"/>
    </row>
    <row r="97" spans="1:23" s="43" customFormat="1" ht="23.25" customHeight="1">
      <c r="A97" s="15"/>
      <c r="B97" s="108"/>
      <c r="C97" s="28" t="s">
        <v>212</v>
      </c>
      <c r="D97" s="61"/>
      <c r="E97" s="52"/>
      <c r="F97" s="52"/>
      <c r="G97" s="52"/>
      <c r="H97" s="52"/>
      <c r="I97" s="52"/>
      <c r="J97" s="52"/>
      <c r="K97" s="52"/>
      <c r="L97" s="52"/>
      <c r="M97" s="52"/>
      <c r="N97" s="203">
        <v>8367750</v>
      </c>
      <c r="O97" s="203">
        <v>7000000</v>
      </c>
      <c r="P97" s="396">
        <f t="shared" ref="P97" si="30">O97-N97</f>
        <v>-1367750</v>
      </c>
      <c r="Q97" s="291">
        <f t="shared" ref="Q97" si="31">(O97-N97)/N97</f>
        <v>-0.16345493113441487</v>
      </c>
      <c r="R97" s="621" t="s">
        <v>250</v>
      </c>
      <c r="S97" s="611" t="s">
        <v>251</v>
      </c>
      <c r="T97" s="622" t="s">
        <v>630</v>
      </c>
      <c r="U97" s="613">
        <v>99000</v>
      </c>
      <c r="V97" s="70"/>
      <c r="W97" s="530"/>
    </row>
    <row r="98" spans="1:23" s="43" customFormat="1" ht="23.25" customHeight="1">
      <c r="A98" s="15"/>
      <c r="B98" s="226"/>
      <c r="C98" s="226"/>
      <c r="D98" s="63"/>
      <c r="E98" s="55"/>
      <c r="F98" s="55"/>
      <c r="G98" s="55"/>
      <c r="H98" s="55"/>
      <c r="I98" s="55"/>
      <c r="J98" s="55"/>
      <c r="K98" s="55"/>
      <c r="L98" s="55"/>
      <c r="M98" s="55"/>
      <c r="N98" s="212"/>
      <c r="O98" s="212"/>
      <c r="P98" s="397"/>
      <c r="Q98" s="255"/>
      <c r="R98" s="259"/>
      <c r="S98" s="522" t="s">
        <v>252</v>
      </c>
      <c r="T98" s="623" t="s">
        <v>444</v>
      </c>
      <c r="U98" s="260">
        <v>1000000</v>
      </c>
      <c r="V98" s="68"/>
      <c r="W98" s="530"/>
    </row>
    <row r="99" spans="1:23" s="43" customFormat="1" ht="23.25" customHeight="1">
      <c r="A99" s="15"/>
      <c r="B99" s="226"/>
      <c r="C99" s="226"/>
      <c r="D99" s="63"/>
      <c r="E99" s="55"/>
      <c r="F99" s="55"/>
      <c r="G99" s="55"/>
      <c r="H99" s="55"/>
      <c r="I99" s="55"/>
      <c r="J99" s="55"/>
      <c r="K99" s="55"/>
      <c r="L99" s="55"/>
      <c r="M99" s="55"/>
      <c r="N99" s="212"/>
      <c r="O99" s="212"/>
      <c r="P99" s="397"/>
      <c r="Q99" s="255"/>
      <c r="R99" s="259"/>
      <c r="S99" s="522" t="s">
        <v>253</v>
      </c>
      <c r="T99" s="623" t="s">
        <v>445</v>
      </c>
      <c r="U99" s="260">
        <v>320000</v>
      </c>
      <c r="V99" s="68"/>
      <c r="W99" s="530"/>
    </row>
    <row r="100" spans="1:23" s="43" customFormat="1" ht="23.25" customHeight="1">
      <c r="A100" s="15"/>
      <c r="B100" s="226"/>
      <c r="C100" s="226"/>
      <c r="D100" s="63"/>
      <c r="E100" s="55"/>
      <c r="F100" s="55"/>
      <c r="G100" s="55"/>
      <c r="H100" s="55"/>
      <c r="I100" s="55"/>
      <c r="J100" s="55"/>
      <c r="K100" s="55"/>
      <c r="L100" s="55"/>
      <c r="M100" s="55"/>
      <c r="N100" s="212"/>
      <c r="O100" s="212"/>
      <c r="P100" s="397"/>
      <c r="Q100" s="255"/>
      <c r="R100" s="259"/>
      <c r="S100" s="522" t="s">
        <v>446</v>
      </c>
      <c r="T100" s="623" t="s">
        <v>629</v>
      </c>
      <c r="U100" s="260">
        <v>1184000</v>
      </c>
      <c r="V100" s="68"/>
      <c r="W100" s="530"/>
    </row>
    <row r="101" spans="1:23" s="43" customFormat="1" ht="23.25" customHeight="1">
      <c r="A101" s="15"/>
      <c r="B101" s="226"/>
      <c r="C101" s="226"/>
      <c r="D101" s="63"/>
      <c r="E101" s="55"/>
      <c r="F101" s="55"/>
      <c r="G101" s="55"/>
      <c r="H101" s="55"/>
      <c r="I101" s="55"/>
      <c r="J101" s="55"/>
      <c r="K101" s="55"/>
      <c r="L101" s="55"/>
      <c r="M101" s="55"/>
      <c r="N101" s="212"/>
      <c r="O101" s="212"/>
      <c r="P101" s="397"/>
      <c r="Q101" s="255"/>
      <c r="R101" s="259"/>
      <c r="S101" s="522" t="s">
        <v>447</v>
      </c>
      <c r="T101" s="623" t="s">
        <v>448</v>
      </c>
      <c r="U101" s="260">
        <v>800000</v>
      </c>
      <c r="V101" s="68"/>
      <c r="W101" s="530"/>
    </row>
    <row r="102" spans="1:23" s="43" customFormat="1" ht="23.25" customHeight="1">
      <c r="A102" s="15"/>
      <c r="B102" s="226"/>
      <c r="C102" s="226"/>
      <c r="D102" s="63"/>
      <c r="E102" s="55"/>
      <c r="F102" s="55"/>
      <c r="G102" s="55"/>
      <c r="H102" s="55"/>
      <c r="I102" s="55"/>
      <c r="J102" s="55"/>
      <c r="K102" s="55"/>
      <c r="L102" s="55"/>
      <c r="M102" s="55"/>
      <c r="N102" s="212"/>
      <c r="O102" s="212"/>
      <c r="P102" s="397"/>
      <c r="Q102" s="255"/>
      <c r="R102" s="259"/>
      <c r="S102" s="522" t="s">
        <v>255</v>
      </c>
      <c r="T102" s="623" t="s">
        <v>628</v>
      </c>
      <c r="U102" s="260">
        <v>450000</v>
      </c>
      <c r="V102" s="68"/>
      <c r="W102" s="530"/>
    </row>
    <row r="103" spans="1:23" s="43" customFormat="1" ht="23.25" customHeight="1">
      <c r="A103" s="15"/>
      <c r="B103" s="226"/>
      <c r="C103" s="226"/>
      <c r="D103" s="63"/>
      <c r="E103" s="55"/>
      <c r="F103" s="55"/>
      <c r="G103" s="55"/>
      <c r="H103" s="55"/>
      <c r="I103" s="55"/>
      <c r="J103" s="55"/>
      <c r="K103" s="55"/>
      <c r="L103" s="55"/>
      <c r="M103" s="55"/>
      <c r="N103" s="212"/>
      <c r="O103" s="212"/>
      <c r="P103" s="397"/>
      <c r="Q103" s="255"/>
      <c r="R103" s="284"/>
      <c r="S103" s="605" t="s">
        <v>254</v>
      </c>
      <c r="T103" s="624" t="s">
        <v>631</v>
      </c>
      <c r="U103" s="264">
        <v>147000</v>
      </c>
      <c r="V103" s="68"/>
      <c r="W103" s="530"/>
    </row>
    <row r="104" spans="1:23" s="43" customFormat="1" ht="23.25" customHeight="1">
      <c r="A104" s="15"/>
      <c r="B104" s="226"/>
      <c r="C104" s="226"/>
      <c r="D104" s="63"/>
      <c r="E104" s="55"/>
      <c r="F104" s="55"/>
      <c r="G104" s="55"/>
      <c r="H104" s="55"/>
      <c r="I104" s="55"/>
      <c r="J104" s="55"/>
      <c r="K104" s="55"/>
      <c r="L104" s="55"/>
      <c r="M104" s="55"/>
      <c r="N104" s="212"/>
      <c r="O104" s="212"/>
      <c r="P104" s="393"/>
      <c r="Q104" s="247"/>
      <c r="R104" s="625" t="s">
        <v>213</v>
      </c>
      <c r="S104" s="626" t="s">
        <v>253</v>
      </c>
      <c r="T104" s="627" t="s">
        <v>484</v>
      </c>
      <c r="U104" s="628">
        <v>720000</v>
      </c>
      <c r="V104" s="68"/>
      <c r="W104" s="530"/>
    </row>
    <row r="105" spans="1:23" s="43" customFormat="1" ht="23.25" customHeight="1">
      <c r="A105" s="15"/>
      <c r="B105" s="226"/>
      <c r="C105" s="226"/>
      <c r="D105" s="63"/>
      <c r="E105" s="55"/>
      <c r="F105" s="55"/>
      <c r="G105" s="55"/>
      <c r="H105" s="55"/>
      <c r="I105" s="55"/>
      <c r="J105" s="55"/>
      <c r="K105" s="55"/>
      <c r="L105" s="55"/>
      <c r="M105" s="55"/>
      <c r="N105" s="212"/>
      <c r="O105" s="212"/>
      <c r="P105" s="393"/>
      <c r="Q105" s="247"/>
      <c r="R105" s="629"/>
      <c r="S105" s="626" t="s">
        <v>254</v>
      </c>
      <c r="T105" s="623" t="s">
        <v>482</v>
      </c>
      <c r="U105" s="261">
        <v>1350000</v>
      </c>
      <c r="V105" s="68"/>
      <c r="W105" s="530"/>
    </row>
    <row r="106" spans="1:23" s="43" customFormat="1" ht="23.25" customHeight="1">
      <c r="A106" s="15"/>
      <c r="B106" s="226"/>
      <c r="C106" s="226"/>
      <c r="D106" s="63"/>
      <c r="E106" s="55"/>
      <c r="F106" s="55"/>
      <c r="G106" s="55"/>
      <c r="H106" s="55"/>
      <c r="I106" s="55"/>
      <c r="J106" s="55"/>
      <c r="K106" s="55"/>
      <c r="L106" s="55"/>
      <c r="M106" s="55"/>
      <c r="N106" s="212"/>
      <c r="O106" s="212"/>
      <c r="P106" s="393"/>
      <c r="Q106" s="247"/>
      <c r="R106" s="629"/>
      <c r="S106" s="626" t="s">
        <v>257</v>
      </c>
      <c r="T106" s="623" t="s">
        <v>483</v>
      </c>
      <c r="U106" s="261">
        <v>450000</v>
      </c>
      <c r="V106" s="68"/>
      <c r="W106" s="530"/>
    </row>
    <row r="107" spans="1:23" s="43" customFormat="1" ht="23.25" customHeight="1">
      <c r="A107" s="15"/>
      <c r="B107" s="226"/>
      <c r="C107" s="226"/>
      <c r="D107" s="63"/>
      <c r="E107" s="55"/>
      <c r="F107" s="55"/>
      <c r="G107" s="55"/>
      <c r="H107" s="55"/>
      <c r="I107" s="55"/>
      <c r="J107" s="55"/>
      <c r="K107" s="55"/>
      <c r="L107" s="55"/>
      <c r="M107" s="55"/>
      <c r="N107" s="212"/>
      <c r="O107" s="212"/>
      <c r="P107" s="393"/>
      <c r="Q107" s="247"/>
      <c r="R107" s="629"/>
      <c r="S107" s="626" t="s">
        <v>485</v>
      </c>
      <c r="T107" s="623" t="s">
        <v>486</v>
      </c>
      <c r="U107" s="261">
        <v>250000</v>
      </c>
      <c r="V107" s="68"/>
      <c r="W107" s="530"/>
    </row>
    <row r="108" spans="1:23" s="43" customFormat="1" ht="23.25" customHeight="1">
      <c r="A108" s="15"/>
      <c r="B108" s="226"/>
      <c r="C108" s="226"/>
      <c r="D108" s="63"/>
      <c r="E108" s="55"/>
      <c r="F108" s="55"/>
      <c r="G108" s="55"/>
      <c r="H108" s="55"/>
      <c r="I108" s="55"/>
      <c r="J108" s="55"/>
      <c r="K108" s="55"/>
      <c r="L108" s="55"/>
      <c r="M108" s="55"/>
      <c r="N108" s="212"/>
      <c r="O108" s="212"/>
      <c r="P108" s="393"/>
      <c r="Q108" s="247"/>
      <c r="R108" s="629"/>
      <c r="S108" s="626" t="s">
        <v>251</v>
      </c>
      <c r="T108" s="623" t="s">
        <v>258</v>
      </c>
      <c r="U108" s="261">
        <v>330000</v>
      </c>
      <c r="V108" s="68"/>
      <c r="W108" s="530"/>
    </row>
    <row r="109" spans="1:23" s="43" customFormat="1" ht="23.25" customHeight="1">
      <c r="A109" s="15"/>
      <c r="B109" s="226"/>
      <c r="C109" s="30"/>
      <c r="D109" s="286"/>
      <c r="E109" s="287"/>
      <c r="F109" s="287"/>
      <c r="G109" s="287"/>
      <c r="H109" s="287"/>
      <c r="I109" s="287"/>
      <c r="J109" s="287"/>
      <c r="K109" s="287"/>
      <c r="L109" s="287"/>
      <c r="M109" s="287"/>
      <c r="N109" s="288"/>
      <c r="O109" s="288"/>
      <c r="P109" s="393"/>
      <c r="Q109" s="247"/>
      <c r="R109" s="630"/>
      <c r="S109" s="631" t="s">
        <v>259</v>
      </c>
      <c r="T109" s="624" t="s">
        <v>487</v>
      </c>
      <c r="U109" s="632">
        <v>197000</v>
      </c>
      <c r="V109" s="68"/>
      <c r="W109" s="530"/>
    </row>
    <row r="110" spans="1:23" s="43" customFormat="1" ht="23.25" customHeight="1">
      <c r="A110" s="15"/>
      <c r="B110" s="21"/>
      <c r="C110" s="226" t="s">
        <v>214</v>
      </c>
      <c r="D110" s="58"/>
      <c r="E110" s="48"/>
      <c r="F110" s="48"/>
      <c r="G110" s="48"/>
      <c r="H110" s="48"/>
      <c r="I110" s="48"/>
      <c r="J110" s="48"/>
      <c r="K110" s="48"/>
      <c r="L110" s="48"/>
      <c r="M110" s="48"/>
      <c r="N110" s="89">
        <v>1360000</v>
      </c>
      <c r="O110" s="89">
        <v>3000000</v>
      </c>
      <c r="P110" s="396">
        <f t="shared" ref="P110" si="32">O110-N110</f>
        <v>1640000</v>
      </c>
      <c r="Q110" s="254">
        <f t="shared" ref="Q110" si="33">(O110-N110)/N110</f>
        <v>1.2058823529411764</v>
      </c>
      <c r="R110" s="236" t="s">
        <v>215</v>
      </c>
      <c r="S110" s="626" t="s">
        <v>260</v>
      </c>
      <c r="T110" s="633" t="s">
        <v>449</v>
      </c>
      <c r="U110" s="260">
        <v>2320000</v>
      </c>
      <c r="V110" s="257"/>
      <c r="W110" s="530"/>
    </row>
    <row r="111" spans="1:23" s="43" customFormat="1" ht="23.25" customHeight="1">
      <c r="A111" s="15"/>
      <c r="B111" s="21"/>
      <c r="C111" s="290"/>
      <c r="D111" s="289"/>
      <c r="E111" s="48"/>
      <c r="F111" s="48"/>
      <c r="G111" s="48"/>
      <c r="H111" s="48"/>
      <c r="I111" s="48"/>
      <c r="J111" s="48"/>
      <c r="K111" s="48"/>
      <c r="L111" s="48"/>
      <c r="M111" s="48"/>
      <c r="N111" s="76"/>
      <c r="O111" s="76"/>
      <c r="P111" s="392"/>
      <c r="Q111" s="251"/>
      <c r="R111" s="634"/>
      <c r="S111" s="626" t="s">
        <v>261</v>
      </c>
      <c r="T111" s="633" t="s">
        <v>450</v>
      </c>
      <c r="U111" s="260">
        <v>400000</v>
      </c>
      <c r="V111" s="256"/>
      <c r="W111" s="530"/>
    </row>
    <row r="112" spans="1:23" s="43" customFormat="1" ht="23.25" customHeight="1">
      <c r="A112" s="15"/>
      <c r="B112" s="21"/>
      <c r="C112" s="24"/>
      <c r="D112" s="289"/>
      <c r="E112" s="48"/>
      <c r="F112" s="48"/>
      <c r="G112" s="48"/>
      <c r="H112" s="48"/>
      <c r="I112" s="48"/>
      <c r="J112" s="48"/>
      <c r="K112" s="48"/>
      <c r="L112" s="48"/>
      <c r="M112" s="48"/>
      <c r="N112" s="76"/>
      <c r="O112" s="76"/>
      <c r="P112" s="397"/>
      <c r="Q112" s="255"/>
      <c r="R112" s="634"/>
      <c r="S112" s="626" t="s">
        <v>451</v>
      </c>
      <c r="T112" s="633" t="s">
        <v>452</v>
      </c>
      <c r="U112" s="260">
        <v>200000</v>
      </c>
      <c r="V112" s="256"/>
      <c r="W112" s="530"/>
    </row>
    <row r="113" spans="1:23" s="43" customFormat="1" ht="23.25" customHeight="1">
      <c r="A113" s="15"/>
      <c r="B113" s="21"/>
      <c r="C113" s="30"/>
      <c r="D113" s="58"/>
      <c r="E113" s="48"/>
      <c r="F113" s="48"/>
      <c r="G113" s="48"/>
      <c r="H113" s="48"/>
      <c r="I113" s="48"/>
      <c r="J113" s="48"/>
      <c r="K113" s="48"/>
      <c r="L113" s="48"/>
      <c r="M113" s="48"/>
      <c r="N113" s="89"/>
      <c r="O113" s="89"/>
      <c r="P113" s="399"/>
      <c r="Q113" s="281"/>
      <c r="R113" s="635"/>
      <c r="S113" s="631" t="s">
        <v>262</v>
      </c>
      <c r="T113" s="636" t="s">
        <v>263</v>
      </c>
      <c r="U113" s="264">
        <v>80000</v>
      </c>
      <c r="V113" s="256"/>
      <c r="W113" s="530"/>
    </row>
    <row r="114" spans="1:23" s="43" customFormat="1" ht="23.25" customHeight="1">
      <c r="A114" s="15"/>
      <c r="B114" s="21"/>
      <c r="C114" s="28" t="s">
        <v>216</v>
      </c>
      <c r="D114" s="60"/>
      <c r="E114" s="50"/>
      <c r="F114" s="50"/>
      <c r="G114" s="50"/>
      <c r="H114" s="50"/>
      <c r="I114" s="50"/>
      <c r="J114" s="50"/>
      <c r="K114" s="50"/>
      <c r="L114" s="50"/>
      <c r="M114" s="50"/>
      <c r="N114" s="77">
        <v>14927750</v>
      </c>
      <c r="O114" s="77">
        <v>11000000</v>
      </c>
      <c r="P114" s="396">
        <f t="shared" ref="P114" si="34">O114-N114</f>
        <v>-3927750</v>
      </c>
      <c r="Q114" s="254">
        <f t="shared" ref="Q114" si="35">(O114-N114)/N114</f>
        <v>-0.26311734856224145</v>
      </c>
      <c r="R114" s="637" t="s">
        <v>478</v>
      </c>
      <c r="S114" s="638" t="s">
        <v>479</v>
      </c>
      <c r="T114" s="639" t="s">
        <v>616</v>
      </c>
      <c r="U114" s="218">
        <v>640000</v>
      </c>
      <c r="V114" s="68" t="s">
        <v>58</v>
      </c>
      <c r="W114" s="530"/>
    </row>
    <row r="115" spans="1:23" s="43" customFormat="1" ht="23.25" customHeight="1">
      <c r="A115" s="15"/>
      <c r="B115" s="21"/>
      <c r="C115" s="226"/>
      <c r="D115" s="57"/>
      <c r="E115" s="47"/>
      <c r="F115" s="47"/>
      <c r="G115" s="47"/>
      <c r="H115" s="47"/>
      <c r="I115" s="47"/>
      <c r="J115" s="47"/>
      <c r="K115" s="47"/>
      <c r="L115" s="47"/>
      <c r="M115" s="47"/>
      <c r="N115" s="76"/>
      <c r="O115" s="76"/>
      <c r="P115" s="397"/>
      <c r="Q115" s="255"/>
      <c r="R115" s="236"/>
      <c r="S115" s="638" t="s">
        <v>480</v>
      </c>
      <c r="T115" s="639" t="s">
        <v>617</v>
      </c>
      <c r="U115" s="218">
        <v>1300000</v>
      </c>
      <c r="V115" s="68"/>
      <c r="W115" s="530"/>
    </row>
    <row r="116" spans="1:23" s="43" customFormat="1" ht="23.25" customHeight="1">
      <c r="A116" s="15"/>
      <c r="B116" s="21"/>
      <c r="C116" s="226"/>
      <c r="D116" s="57"/>
      <c r="E116" s="47"/>
      <c r="F116" s="47"/>
      <c r="G116" s="47"/>
      <c r="H116" s="47"/>
      <c r="I116" s="47"/>
      <c r="J116" s="47"/>
      <c r="K116" s="47"/>
      <c r="L116" s="47"/>
      <c r="M116" s="47"/>
      <c r="N116" s="76"/>
      <c r="O116" s="76"/>
      <c r="P116" s="397"/>
      <c r="Q116" s="255"/>
      <c r="R116" s="634"/>
      <c r="S116" s="638" t="s">
        <v>481</v>
      </c>
      <c r="T116" s="639" t="s">
        <v>618</v>
      </c>
      <c r="U116" s="640">
        <v>560000</v>
      </c>
      <c r="V116" s="68"/>
      <c r="W116" s="530"/>
    </row>
    <row r="117" spans="1:23" s="43" customFormat="1" ht="23.25" customHeight="1">
      <c r="A117" s="15"/>
      <c r="B117" s="21"/>
      <c r="C117" s="21"/>
      <c r="D117" s="57"/>
      <c r="E117" s="47"/>
      <c r="F117" s="47"/>
      <c r="G117" s="47"/>
      <c r="H117" s="47"/>
      <c r="I117" s="47"/>
      <c r="J117" s="47"/>
      <c r="K117" s="47"/>
      <c r="L117" s="47"/>
      <c r="M117" s="47"/>
      <c r="N117" s="76"/>
      <c r="O117" s="76"/>
      <c r="P117" s="397"/>
      <c r="Q117" s="255"/>
      <c r="R117" s="641" t="s">
        <v>280</v>
      </c>
      <c r="S117" s="642" t="s">
        <v>281</v>
      </c>
      <c r="T117" s="643" t="s">
        <v>582</v>
      </c>
      <c r="U117" s="644">
        <v>110000</v>
      </c>
      <c r="V117" s="466"/>
      <c r="W117" s="537"/>
    </row>
    <row r="118" spans="1:23" s="43" customFormat="1" ht="23.25" customHeight="1">
      <c r="A118" s="15"/>
      <c r="B118" s="21"/>
      <c r="C118" s="21"/>
      <c r="D118" s="57"/>
      <c r="E118" s="47"/>
      <c r="F118" s="47"/>
      <c r="G118" s="47"/>
      <c r="H118" s="47"/>
      <c r="I118" s="47"/>
      <c r="J118" s="47"/>
      <c r="K118" s="47"/>
      <c r="L118" s="47"/>
      <c r="M118" s="47"/>
      <c r="N118" s="295"/>
      <c r="O118" s="295"/>
      <c r="P118" s="400"/>
      <c r="Q118" s="301"/>
      <c r="R118" s="467"/>
      <c r="S118" s="467" t="s">
        <v>583</v>
      </c>
      <c r="T118" s="645" t="s">
        <v>584</v>
      </c>
      <c r="U118" s="646">
        <v>2890000</v>
      </c>
      <c r="V118" s="466"/>
      <c r="W118" s="537"/>
    </row>
    <row r="119" spans="1:23" s="43" customFormat="1" ht="23.25" customHeight="1">
      <c r="A119" s="15"/>
      <c r="B119" s="21"/>
      <c r="C119" s="76"/>
      <c r="D119" s="57"/>
      <c r="E119" s="47"/>
      <c r="F119" s="47"/>
      <c r="G119" s="47"/>
      <c r="H119" s="47"/>
      <c r="I119" s="47"/>
      <c r="J119" s="47"/>
      <c r="K119" s="47"/>
      <c r="L119" s="47"/>
      <c r="M119" s="47"/>
      <c r="N119" s="76"/>
      <c r="O119" s="76"/>
      <c r="P119" s="76"/>
      <c r="Q119" s="318"/>
      <c r="R119" s="647" t="s">
        <v>297</v>
      </c>
      <c r="S119" s="862" t="s">
        <v>333</v>
      </c>
      <c r="T119" s="467" t="s">
        <v>632</v>
      </c>
      <c r="U119" s="261">
        <v>32000</v>
      </c>
      <c r="V119" s="68"/>
      <c r="W119" s="530"/>
    </row>
    <row r="120" spans="1:23" s="43" customFormat="1" ht="23.25" customHeight="1">
      <c r="A120" s="15"/>
      <c r="B120" s="21"/>
      <c r="C120" s="76"/>
      <c r="D120" s="57"/>
      <c r="E120" s="47"/>
      <c r="F120" s="47"/>
      <c r="G120" s="47"/>
      <c r="H120" s="47"/>
      <c r="I120" s="47"/>
      <c r="J120" s="47"/>
      <c r="K120" s="47"/>
      <c r="L120" s="47"/>
      <c r="M120" s="47"/>
      <c r="N120" s="76"/>
      <c r="O120" s="76"/>
      <c r="P120" s="76"/>
      <c r="Q120" s="318"/>
      <c r="R120" s="276"/>
      <c r="S120" s="862"/>
      <c r="T120" s="467" t="s">
        <v>633</v>
      </c>
      <c r="U120" s="261">
        <v>2000000</v>
      </c>
      <c r="V120" s="68"/>
      <c r="W120" s="530"/>
    </row>
    <row r="121" spans="1:23" s="43" customFormat="1" ht="23.25" customHeight="1">
      <c r="A121" s="15"/>
      <c r="B121" s="21"/>
      <c r="C121" s="76"/>
      <c r="D121" s="57"/>
      <c r="E121" s="47"/>
      <c r="F121" s="47"/>
      <c r="G121" s="47"/>
      <c r="H121" s="47"/>
      <c r="I121" s="47"/>
      <c r="J121" s="47"/>
      <c r="K121" s="47"/>
      <c r="L121" s="47"/>
      <c r="M121" s="47"/>
      <c r="N121" s="76"/>
      <c r="O121" s="76"/>
      <c r="P121" s="76"/>
      <c r="Q121" s="318"/>
      <c r="R121" s="276"/>
      <c r="S121" s="862"/>
      <c r="T121" s="467" t="s">
        <v>634</v>
      </c>
      <c r="U121" s="261">
        <v>33000</v>
      </c>
      <c r="V121" s="68"/>
      <c r="W121" s="530"/>
    </row>
    <row r="122" spans="1:23" s="592" customFormat="1" ht="23.25" customHeight="1">
      <c r="A122" s="591"/>
      <c r="B122" s="21"/>
      <c r="C122" s="76"/>
      <c r="D122" s="57"/>
      <c r="E122" s="47"/>
      <c r="F122" s="47"/>
      <c r="G122" s="47"/>
      <c r="H122" s="47"/>
      <c r="I122" s="47"/>
      <c r="J122" s="47"/>
      <c r="K122" s="47"/>
      <c r="L122" s="47"/>
      <c r="M122" s="47"/>
      <c r="N122" s="76"/>
      <c r="O122" s="76"/>
      <c r="P122" s="76"/>
      <c r="Q122" s="318"/>
      <c r="R122" s="276"/>
      <c r="S122" s="862"/>
      <c r="T122" s="467" t="s">
        <v>637</v>
      </c>
      <c r="U122" s="261">
        <v>50000</v>
      </c>
      <c r="V122" s="595"/>
      <c r="W122" s="598"/>
    </row>
    <row r="123" spans="1:23" s="43" customFormat="1" ht="23.25" customHeight="1">
      <c r="A123" s="15"/>
      <c r="B123" s="21"/>
      <c r="C123" s="76"/>
      <c r="D123" s="57"/>
      <c r="E123" s="47"/>
      <c r="F123" s="47"/>
      <c r="G123" s="47"/>
      <c r="H123" s="47"/>
      <c r="I123" s="47"/>
      <c r="J123" s="47"/>
      <c r="K123" s="47"/>
      <c r="L123" s="47"/>
      <c r="M123" s="47"/>
      <c r="N123" s="76"/>
      <c r="O123" s="76"/>
      <c r="P123" s="76"/>
      <c r="Q123" s="318"/>
      <c r="R123" s="276"/>
      <c r="S123" s="862"/>
      <c r="T123" s="467" t="s">
        <v>635</v>
      </c>
      <c r="U123" s="261">
        <v>260000</v>
      </c>
      <c r="V123" s="68"/>
      <c r="W123" s="530"/>
    </row>
    <row r="124" spans="1:23" s="43" customFormat="1" ht="23.25" customHeight="1">
      <c r="A124" s="15"/>
      <c r="B124" s="21"/>
      <c r="C124" s="76"/>
      <c r="D124" s="57"/>
      <c r="E124" s="47"/>
      <c r="F124" s="47"/>
      <c r="G124" s="47"/>
      <c r="H124" s="47"/>
      <c r="I124" s="47"/>
      <c r="J124" s="47"/>
      <c r="K124" s="47"/>
      <c r="L124" s="47"/>
      <c r="M124" s="47"/>
      <c r="N124" s="76"/>
      <c r="O124" s="76"/>
      <c r="P124" s="76"/>
      <c r="Q124" s="318"/>
      <c r="R124" s="276"/>
      <c r="S124" s="862"/>
      <c r="T124" s="467" t="s">
        <v>636</v>
      </c>
      <c r="U124" s="261">
        <v>125000</v>
      </c>
      <c r="V124" s="68"/>
      <c r="W124" s="530"/>
    </row>
    <row r="125" spans="1:23" s="43" customFormat="1">
      <c r="A125" s="15"/>
      <c r="B125" s="21"/>
      <c r="C125" s="134" t="s">
        <v>274</v>
      </c>
      <c r="D125" s="468"/>
      <c r="E125" s="469"/>
      <c r="F125" s="469"/>
      <c r="G125" s="469"/>
      <c r="H125" s="469"/>
      <c r="I125" s="469"/>
      <c r="J125" s="469"/>
      <c r="K125" s="469"/>
      <c r="L125" s="469"/>
      <c r="M125" s="469"/>
      <c r="N125" s="294">
        <v>206960000</v>
      </c>
      <c r="O125" s="294">
        <v>228968000</v>
      </c>
      <c r="P125" s="470">
        <v>5902</v>
      </c>
      <c r="Q125" s="471" t="s">
        <v>277</v>
      </c>
      <c r="R125" s="648" t="s">
        <v>226</v>
      </c>
      <c r="S125" s="649" t="s">
        <v>7</v>
      </c>
      <c r="T125" s="612" t="s">
        <v>585</v>
      </c>
      <c r="U125" s="650">
        <v>139776000</v>
      </c>
      <c r="V125" s="68"/>
      <c r="W125" s="532"/>
    </row>
    <row r="126" spans="1:23" s="43" customFormat="1" ht="23.25" customHeight="1">
      <c r="A126" s="15"/>
      <c r="B126" s="21"/>
      <c r="C126" s="298"/>
      <c r="D126" s="296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401"/>
      <c r="Q126" s="302"/>
      <c r="R126" s="319"/>
      <c r="S126" s="651"/>
      <c r="T126" s="652" t="s">
        <v>586</v>
      </c>
      <c r="U126" s="653">
        <v>1344000</v>
      </c>
      <c r="V126" s="68"/>
      <c r="W126" s="532"/>
    </row>
    <row r="127" spans="1:23" s="43" customFormat="1" ht="23.25" customHeight="1">
      <c r="A127" s="15"/>
      <c r="B127" s="21"/>
      <c r="C127" s="298"/>
      <c r="D127" s="296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401"/>
      <c r="Q127" s="302"/>
      <c r="R127" s="319"/>
      <c r="S127" s="651"/>
      <c r="T127" s="652" t="s">
        <v>587</v>
      </c>
      <c r="U127" s="653">
        <v>1008000</v>
      </c>
      <c r="V127" s="68"/>
      <c r="W127" s="532"/>
    </row>
    <row r="128" spans="1:23" s="43" customFormat="1" ht="23.25" customHeight="1">
      <c r="A128" s="15"/>
      <c r="B128" s="21"/>
      <c r="C128" s="298"/>
      <c r="D128" s="296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401"/>
      <c r="Q128" s="302"/>
      <c r="R128" s="319"/>
      <c r="S128" s="651"/>
      <c r="T128" s="652" t="s">
        <v>588</v>
      </c>
      <c r="U128" s="653">
        <v>2016000</v>
      </c>
      <c r="V128" s="68"/>
      <c r="W128" s="532"/>
    </row>
    <row r="129" spans="1:23" s="43" customFormat="1" ht="23.25" customHeight="1">
      <c r="A129" s="15"/>
      <c r="B129" s="21"/>
      <c r="C129" s="298"/>
      <c r="D129" s="296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401"/>
      <c r="Q129" s="302"/>
      <c r="R129" s="319"/>
      <c r="S129" s="651" t="s">
        <v>275</v>
      </c>
      <c r="T129" s="652" t="s">
        <v>589</v>
      </c>
      <c r="U129" s="653">
        <v>6000000</v>
      </c>
      <c r="V129" s="68"/>
      <c r="W129" s="532"/>
    </row>
    <row r="130" spans="1:23" s="43" customFormat="1" ht="23.25" customHeight="1">
      <c r="A130" s="15"/>
      <c r="B130" s="21"/>
      <c r="C130" s="298"/>
      <c r="D130" s="296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401"/>
      <c r="Q130" s="302"/>
      <c r="R130" s="319"/>
      <c r="S130" s="651"/>
      <c r="T130" s="652" t="s">
        <v>590</v>
      </c>
      <c r="U130" s="653">
        <v>6480000</v>
      </c>
      <c r="V130" s="68"/>
      <c r="W130" s="532"/>
    </row>
    <row r="131" spans="1:23" s="43" customFormat="1" ht="23.25" customHeight="1">
      <c r="A131" s="15"/>
      <c r="B131" s="21"/>
      <c r="C131" s="298"/>
      <c r="D131" s="296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401"/>
      <c r="Q131" s="302"/>
      <c r="R131" s="319"/>
      <c r="S131" s="654"/>
      <c r="T131" s="652" t="s">
        <v>591</v>
      </c>
      <c r="U131" s="653">
        <v>432000</v>
      </c>
      <c r="V131" s="68"/>
      <c r="W131" s="532"/>
    </row>
    <row r="132" spans="1:23" s="43" customFormat="1" ht="23.25" customHeight="1">
      <c r="A132" s="15"/>
      <c r="B132" s="21"/>
      <c r="C132" s="298"/>
      <c r="D132" s="296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401"/>
      <c r="Q132" s="302"/>
      <c r="R132" s="319"/>
      <c r="S132" s="651" t="s">
        <v>246</v>
      </c>
      <c r="T132" s="655" t="s">
        <v>592</v>
      </c>
      <c r="U132" s="653">
        <v>10080000</v>
      </c>
      <c r="V132" s="68"/>
      <c r="W132" s="532"/>
    </row>
    <row r="133" spans="1:23" s="43" customFormat="1" ht="23.25" customHeight="1">
      <c r="A133" s="15"/>
      <c r="B133" s="21"/>
      <c r="C133" s="298"/>
      <c r="D133" s="296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401"/>
      <c r="Q133" s="302"/>
      <c r="R133" s="31"/>
      <c r="S133" s="651" t="s">
        <v>276</v>
      </c>
      <c r="T133" s="655" t="s">
        <v>592</v>
      </c>
      <c r="U133" s="653">
        <v>10080000</v>
      </c>
      <c r="V133" s="68"/>
      <c r="W133" s="532"/>
    </row>
    <row r="134" spans="1:23" s="43" customFormat="1">
      <c r="A134" s="15"/>
      <c r="B134" s="21"/>
      <c r="C134" s="298"/>
      <c r="D134" s="296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401"/>
      <c r="Q134" s="302"/>
      <c r="R134" s="31"/>
      <c r="S134" s="651"/>
      <c r="T134" s="655" t="s">
        <v>593</v>
      </c>
      <c r="U134" s="656">
        <v>17536000</v>
      </c>
      <c r="V134" s="68"/>
      <c r="W134" s="532"/>
    </row>
    <row r="135" spans="1:23" s="43" customFormat="1" ht="23.25" customHeight="1">
      <c r="A135" s="15"/>
      <c r="B135" s="21"/>
      <c r="C135" s="298"/>
      <c r="D135" s="296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401"/>
      <c r="Q135" s="302"/>
      <c r="R135" s="319" t="s">
        <v>230</v>
      </c>
      <c r="S135" s="651" t="s">
        <v>130</v>
      </c>
      <c r="T135" s="657" t="s">
        <v>594</v>
      </c>
      <c r="U135" s="656">
        <v>21506000</v>
      </c>
      <c r="V135" s="68"/>
      <c r="W135" s="532"/>
    </row>
    <row r="136" spans="1:23" s="43" customFormat="1" ht="23.25" customHeight="1">
      <c r="A136" s="15"/>
      <c r="B136" s="21"/>
      <c r="C136" s="298"/>
      <c r="D136" s="296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401"/>
      <c r="Q136" s="302"/>
      <c r="R136" s="31"/>
      <c r="S136" s="658" t="s">
        <v>278</v>
      </c>
      <c r="T136" s="652" t="s">
        <v>595</v>
      </c>
      <c r="U136" s="653">
        <v>3600000</v>
      </c>
      <c r="V136" s="68"/>
      <c r="W136" s="532"/>
    </row>
    <row r="137" spans="1:23" s="43" customFormat="1" ht="23.25" customHeight="1">
      <c r="A137" s="15"/>
      <c r="B137" s="21"/>
      <c r="C137" s="298"/>
      <c r="D137" s="296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401"/>
      <c r="Q137" s="302"/>
      <c r="R137" s="31"/>
      <c r="S137" s="651" t="s">
        <v>132</v>
      </c>
      <c r="T137" s="652" t="s">
        <v>596</v>
      </c>
      <c r="U137" s="653">
        <v>4800000</v>
      </c>
      <c r="V137" s="68"/>
      <c r="W137" s="532"/>
    </row>
    <row r="138" spans="1:23" s="43" customFormat="1" ht="23.25" customHeight="1">
      <c r="A138" s="15"/>
      <c r="B138" s="21"/>
      <c r="C138" s="298"/>
      <c r="D138" s="296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401"/>
      <c r="Q138" s="302"/>
      <c r="R138" s="31"/>
      <c r="S138" s="651" t="s">
        <v>135</v>
      </c>
      <c r="T138" s="652" t="s">
        <v>597</v>
      </c>
      <c r="U138" s="653">
        <v>200000</v>
      </c>
      <c r="V138" s="68"/>
      <c r="W138" s="532"/>
    </row>
    <row r="139" spans="1:23" s="43" customFormat="1" ht="23.25" customHeight="1">
      <c r="A139" s="15"/>
      <c r="B139" s="21"/>
      <c r="C139" s="298"/>
      <c r="D139" s="296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401"/>
      <c r="Q139" s="302"/>
      <c r="R139" s="31"/>
      <c r="S139" s="651"/>
      <c r="T139" s="652" t="s">
        <v>598</v>
      </c>
      <c r="U139" s="653">
        <v>1200000</v>
      </c>
      <c r="V139" s="68"/>
      <c r="W139" s="532"/>
    </row>
    <row r="140" spans="1:23" s="43" customFormat="1" ht="23.25" customHeight="1">
      <c r="A140" s="15"/>
      <c r="B140" s="21"/>
      <c r="C140" s="298"/>
      <c r="D140" s="296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401"/>
      <c r="Q140" s="302"/>
      <c r="R140" s="31"/>
      <c r="S140" s="651"/>
      <c r="T140" s="652" t="s">
        <v>599</v>
      </c>
      <c r="U140" s="653">
        <v>360000</v>
      </c>
      <c r="V140" s="68"/>
      <c r="W140" s="532"/>
    </row>
    <row r="141" spans="1:23" s="43" customFormat="1" ht="23.25" customHeight="1">
      <c r="A141" s="15"/>
      <c r="B141" s="21"/>
      <c r="C141" s="298"/>
      <c r="D141" s="296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401"/>
      <c r="Q141" s="302"/>
      <c r="R141" s="319" t="s">
        <v>234</v>
      </c>
      <c r="S141" s="651" t="s">
        <v>234</v>
      </c>
      <c r="T141" s="652" t="s">
        <v>600</v>
      </c>
      <c r="U141" s="653">
        <v>50000</v>
      </c>
      <c r="V141" s="68"/>
      <c r="W141" s="532"/>
    </row>
    <row r="142" spans="1:23" s="43" customFormat="1" ht="23.25" customHeight="1">
      <c r="A142" s="15"/>
      <c r="B142" s="21"/>
      <c r="C142" s="298"/>
      <c r="D142" s="296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401"/>
      <c r="Q142" s="302"/>
      <c r="R142" s="31"/>
      <c r="S142" s="31"/>
      <c r="T142" s="652" t="s">
        <v>601</v>
      </c>
      <c r="U142" s="653">
        <v>1000000</v>
      </c>
      <c r="V142" s="68"/>
      <c r="W142" s="532"/>
    </row>
    <row r="143" spans="1:23" s="43" customFormat="1" ht="23.25" customHeight="1">
      <c r="A143" s="15"/>
      <c r="B143" s="21"/>
      <c r="C143" s="309"/>
      <c r="D143" s="300"/>
      <c r="E143" s="299"/>
      <c r="F143" s="299"/>
      <c r="G143" s="299"/>
      <c r="H143" s="299"/>
      <c r="I143" s="299"/>
      <c r="J143" s="299"/>
      <c r="K143" s="299"/>
      <c r="L143" s="299"/>
      <c r="M143" s="299"/>
      <c r="N143" s="299"/>
      <c r="O143" s="299"/>
      <c r="P143" s="402"/>
      <c r="Q143" s="310"/>
      <c r="R143" s="659"/>
      <c r="S143" s="659"/>
      <c r="T143" s="660" t="s">
        <v>602</v>
      </c>
      <c r="U143" s="661">
        <v>500000</v>
      </c>
      <c r="V143" s="68"/>
      <c r="W143" s="532"/>
    </row>
    <row r="144" spans="1:23" s="43" customFormat="1" ht="23.25" customHeight="1">
      <c r="A144" s="15"/>
      <c r="B144" s="21"/>
      <c r="C144" s="136" t="s">
        <v>146</v>
      </c>
      <c r="D144" s="57"/>
      <c r="E144" s="47"/>
      <c r="F144" s="47"/>
      <c r="G144" s="47"/>
      <c r="H144" s="47"/>
      <c r="I144" s="47"/>
      <c r="J144" s="47"/>
      <c r="K144" s="47"/>
      <c r="L144" s="47"/>
      <c r="M144" s="47"/>
      <c r="N144" s="279">
        <v>65640000</v>
      </c>
      <c r="O144" s="279">
        <v>71040000</v>
      </c>
      <c r="P144" s="399">
        <f t="shared" ref="P144" si="36">O144-N144</f>
        <v>5400000</v>
      </c>
      <c r="Q144" s="308">
        <f t="shared" ref="Q144" si="37">(O144-N144)/N144</f>
        <v>8.226691042047532E-2</v>
      </c>
      <c r="R144" s="259" t="s">
        <v>453</v>
      </c>
      <c r="S144" s="626" t="s">
        <v>454</v>
      </c>
      <c r="T144" s="652" t="s">
        <v>455</v>
      </c>
      <c r="U144" s="260">
        <v>54764900</v>
      </c>
      <c r="V144" s="68"/>
      <c r="W144" s="530"/>
    </row>
    <row r="145" spans="1:23" s="43" customFormat="1" ht="23.25" customHeight="1">
      <c r="A145" s="15"/>
      <c r="B145" s="21"/>
      <c r="C145" s="21"/>
      <c r="D145" s="57"/>
      <c r="E145" s="47"/>
      <c r="F145" s="47"/>
      <c r="G145" s="47"/>
      <c r="H145" s="47"/>
      <c r="I145" s="47"/>
      <c r="J145" s="47"/>
      <c r="K145" s="47"/>
      <c r="L145" s="47"/>
      <c r="M145" s="47"/>
      <c r="N145" s="76"/>
      <c r="O145" s="76"/>
      <c r="P145" s="393"/>
      <c r="Q145" s="247"/>
      <c r="R145" s="662"/>
      <c r="S145" s="662"/>
      <c r="T145" s="662" t="s">
        <v>413</v>
      </c>
      <c r="U145" s="662"/>
      <c r="V145" s="68"/>
      <c r="W145" s="530"/>
    </row>
    <row r="146" spans="1:23" s="43" customFormat="1" ht="23.25" customHeight="1">
      <c r="A146" s="15"/>
      <c r="B146" s="21"/>
      <c r="C146" s="21"/>
      <c r="D146" s="57"/>
      <c r="E146" s="47"/>
      <c r="F146" s="47"/>
      <c r="G146" s="47"/>
      <c r="H146" s="47"/>
      <c r="I146" s="47"/>
      <c r="J146" s="47"/>
      <c r="K146" s="47"/>
      <c r="L146" s="47"/>
      <c r="M146" s="47"/>
      <c r="N146" s="267"/>
      <c r="O146" s="267"/>
      <c r="P146" s="393"/>
      <c r="Q146" s="247"/>
      <c r="R146" s="662"/>
      <c r="S146" s="662"/>
      <c r="T146" s="662" t="s">
        <v>414</v>
      </c>
      <c r="U146" s="662"/>
      <c r="V146" s="68"/>
      <c r="W146" s="530"/>
    </row>
    <row r="147" spans="1:23" s="43" customFormat="1" ht="23.25" customHeight="1">
      <c r="A147" s="15"/>
      <c r="B147" s="21"/>
      <c r="C147" s="21"/>
      <c r="D147" s="57"/>
      <c r="E147" s="47"/>
      <c r="F147" s="47"/>
      <c r="G147" s="47"/>
      <c r="H147" s="47"/>
      <c r="I147" s="47"/>
      <c r="J147" s="47"/>
      <c r="K147" s="47"/>
      <c r="L147" s="47"/>
      <c r="M147" s="47"/>
      <c r="N147" s="267"/>
      <c r="O147" s="267"/>
      <c r="P147" s="393"/>
      <c r="Q147" s="247"/>
      <c r="R147" s="662"/>
      <c r="S147" s="662"/>
      <c r="T147" s="662" t="s">
        <v>415</v>
      </c>
      <c r="U147" s="662"/>
      <c r="V147" s="68"/>
      <c r="W147" s="530"/>
    </row>
    <row r="148" spans="1:23" s="43" customFormat="1" ht="23.25" customHeight="1">
      <c r="A148" s="15"/>
      <c r="B148" s="21"/>
      <c r="C148" s="21"/>
      <c r="D148" s="57"/>
      <c r="E148" s="47"/>
      <c r="F148" s="47"/>
      <c r="G148" s="47"/>
      <c r="H148" s="47"/>
      <c r="I148" s="47"/>
      <c r="J148" s="47"/>
      <c r="K148" s="47"/>
      <c r="L148" s="47"/>
      <c r="M148" s="47"/>
      <c r="N148" s="267"/>
      <c r="O148" s="267"/>
      <c r="P148" s="393"/>
      <c r="Q148" s="247"/>
      <c r="R148" s="259"/>
      <c r="S148" s="626" t="s">
        <v>228</v>
      </c>
      <c r="T148" s="652" t="s">
        <v>456</v>
      </c>
      <c r="U148" s="260">
        <v>5224720</v>
      </c>
      <c r="V148" s="68"/>
      <c r="W148" s="530"/>
    </row>
    <row r="149" spans="1:23" s="43" customFormat="1" ht="23.25" customHeight="1">
      <c r="A149" s="15"/>
      <c r="B149" s="21"/>
      <c r="C149" s="21"/>
      <c r="D149" s="57"/>
      <c r="E149" s="47"/>
      <c r="F149" s="47"/>
      <c r="G149" s="47"/>
      <c r="H149" s="47"/>
      <c r="I149" s="47"/>
      <c r="J149" s="47"/>
      <c r="K149" s="47"/>
      <c r="L149" s="47"/>
      <c r="M149" s="47"/>
      <c r="N149" s="76"/>
      <c r="O149" s="76"/>
      <c r="P149" s="393"/>
      <c r="Q149" s="247"/>
      <c r="R149" s="259"/>
      <c r="S149" s="626"/>
      <c r="T149" s="652" t="s">
        <v>457</v>
      </c>
      <c r="U149" s="260"/>
      <c r="V149" s="68"/>
      <c r="W149" s="530"/>
    </row>
    <row r="150" spans="1:23" s="43" customFormat="1" ht="23.25" customHeight="1">
      <c r="A150" s="15"/>
      <c r="B150" s="21"/>
      <c r="C150" s="21"/>
      <c r="D150" s="57"/>
      <c r="E150" s="47"/>
      <c r="F150" s="47"/>
      <c r="G150" s="47"/>
      <c r="H150" s="47"/>
      <c r="I150" s="47"/>
      <c r="J150" s="47"/>
      <c r="K150" s="47"/>
      <c r="L150" s="47"/>
      <c r="M150" s="47"/>
      <c r="N150" s="267"/>
      <c r="O150" s="267"/>
      <c r="P150" s="393"/>
      <c r="Q150" s="247"/>
      <c r="R150" s="259"/>
      <c r="S150" s="626" t="s">
        <v>229</v>
      </c>
      <c r="T150" s="652" t="s">
        <v>458</v>
      </c>
      <c r="U150" s="260">
        <v>6154720</v>
      </c>
      <c r="V150" s="68"/>
      <c r="W150" s="530"/>
    </row>
    <row r="151" spans="1:23" s="43" customFormat="1" ht="23.25" customHeight="1">
      <c r="A151" s="15"/>
      <c r="B151" s="21"/>
      <c r="C151" s="21"/>
      <c r="D151" s="57"/>
      <c r="E151" s="47"/>
      <c r="F151" s="47"/>
      <c r="G151" s="47"/>
      <c r="H151" s="47"/>
      <c r="I151" s="47"/>
      <c r="J151" s="47"/>
      <c r="K151" s="47"/>
      <c r="L151" s="47"/>
      <c r="M151" s="47"/>
      <c r="N151" s="76"/>
      <c r="O151" s="76"/>
      <c r="P151" s="393"/>
      <c r="Q151" s="247"/>
      <c r="R151" s="259"/>
      <c r="S151" s="626"/>
      <c r="T151" s="652" t="s">
        <v>459</v>
      </c>
      <c r="U151" s="260"/>
      <c r="V151" s="68"/>
      <c r="W151" s="530"/>
    </row>
    <row r="152" spans="1:23" s="43" customFormat="1" ht="23.25" customHeight="1">
      <c r="A152" s="15"/>
      <c r="B152" s="21"/>
      <c r="C152" s="21"/>
      <c r="D152" s="57"/>
      <c r="E152" s="47"/>
      <c r="F152" s="47"/>
      <c r="G152" s="47"/>
      <c r="H152" s="47"/>
      <c r="I152" s="47"/>
      <c r="J152" s="47"/>
      <c r="K152" s="47"/>
      <c r="L152" s="47"/>
      <c r="M152" s="47"/>
      <c r="N152" s="267"/>
      <c r="O152" s="267"/>
      <c r="P152" s="393"/>
      <c r="Q152" s="247"/>
      <c r="R152" s="259" t="s">
        <v>230</v>
      </c>
      <c r="S152" s="626" t="s">
        <v>130</v>
      </c>
      <c r="T152" s="652" t="s">
        <v>231</v>
      </c>
      <c r="U152" s="260">
        <v>3600000</v>
      </c>
      <c r="V152" s="68"/>
      <c r="W152" s="530"/>
    </row>
    <row r="153" spans="1:23" s="43" customFormat="1" ht="23.25" customHeight="1">
      <c r="A153" s="15"/>
      <c r="B153" s="21"/>
      <c r="C153" s="21"/>
      <c r="D153" s="57"/>
      <c r="E153" s="47"/>
      <c r="F153" s="47"/>
      <c r="G153" s="47"/>
      <c r="H153" s="47"/>
      <c r="I153" s="47"/>
      <c r="J153" s="47"/>
      <c r="K153" s="47"/>
      <c r="L153" s="47"/>
      <c r="M153" s="47"/>
      <c r="N153" s="267"/>
      <c r="O153" s="267"/>
      <c r="P153" s="393"/>
      <c r="Q153" s="247"/>
      <c r="R153" s="259"/>
      <c r="S153" s="626" t="s">
        <v>232</v>
      </c>
      <c r="T153" s="652" t="s">
        <v>460</v>
      </c>
      <c r="U153" s="260">
        <v>265660</v>
      </c>
      <c r="V153" s="68"/>
      <c r="W153" s="530"/>
    </row>
    <row r="154" spans="1:23" s="43" customFormat="1" ht="23.25" customHeight="1">
      <c r="A154" s="15"/>
      <c r="B154" s="21"/>
      <c r="C154" s="21"/>
      <c r="D154" s="57"/>
      <c r="E154" s="47"/>
      <c r="F154" s="47"/>
      <c r="G154" s="47"/>
      <c r="H154" s="47"/>
      <c r="I154" s="47"/>
      <c r="J154" s="47"/>
      <c r="K154" s="47"/>
      <c r="L154" s="47"/>
      <c r="M154" s="47"/>
      <c r="N154" s="267"/>
      <c r="O154" s="267"/>
      <c r="P154" s="393"/>
      <c r="Q154" s="247"/>
      <c r="R154" s="259"/>
      <c r="S154" s="626" t="s">
        <v>135</v>
      </c>
      <c r="T154" s="652" t="s">
        <v>233</v>
      </c>
      <c r="U154" s="260">
        <v>230000</v>
      </c>
      <c r="V154" s="68"/>
      <c r="W154" s="530"/>
    </row>
    <row r="155" spans="1:23" s="43" customFormat="1" ht="23.25" customHeight="1">
      <c r="A155" s="15"/>
      <c r="B155" s="21"/>
      <c r="C155" s="21"/>
      <c r="D155" s="57"/>
      <c r="E155" s="47"/>
      <c r="F155" s="47"/>
      <c r="G155" s="47"/>
      <c r="H155" s="47"/>
      <c r="I155" s="47"/>
      <c r="J155" s="47"/>
      <c r="K155" s="47"/>
      <c r="L155" s="47"/>
      <c r="M155" s="47"/>
      <c r="N155" s="76"/>
      <c r="O155" s="76"/>
      <c r="P155" s="393"/>
      <c r="Q155" s="247"/>
      <c r="R155" s="259"/>
      <c r="S155" s="626"/>
      <c r="T155" s="652" t="s">
        <v>416</v>
      </c>
      <c r="U155" s="260"/>
      <c r="V155" s="68"/>
      <c r="W155" s="530"/>
    </row>
    <row r="156" spans="1:23" s="43" customFormat="1" ht="23.25" customHeight="1">
      <c r="A156" s="15"/>
      <c r="B156" s="21"/>
      <c r="C156" s="21"/>
      <c r="D156" s="57"/>
      <c r="E156" s="47"/>
      <c r="F156" s="47"/>
      <c r="G156" s="47"/>
      <c r="H156" s="47"/>
      <c r="I156" s="47"/>
      <c r="J156" s="47"/>
      <c r="K156" s="47"/>
      <c r="L156" s="47"/>
      <c r="M156" s="47"/>
      <c r="N156" s="231"/>
      <c r="O156" s="231"/>
      <c r="P156" s="393"/>
      <c r="Q156" s="247"/>
      <c r="R156" s="284" t="s">
        <v>461</v>
      </c>
      <c r="S156" s="631" t="s">
        <v>461</v>
      </c>
      <c r="T156" s="660" t="s">
        <v>235</v>
      </c>
      <c r="U156" s="264">
        <v>800000</v>
      </c>
      <c r="V156" s="68"/>
      <c r="W156" s="530"/>
    </row>
    <row r="157" spans="1:23" s="43" customFormat="1" ht="23.25" customHeight="1">
      <c r="A157" s="15"/>
      <c r="B157" s="21"/>
      <c r="C157" s="283" t="s">
        <v>147</v>
      </c>
      <c r="D157" s="57"/>
      <c r="E157" s="47"/>
      <c r="F157" s="47"/>
      <c r="G157" s="47"/>
      <c r="H157" s="47"/>
      <c r="I157" s="47"/>
      <c r="J157" s="47"/>
      <c r="K157" s="47"/>
      <c r="L157" s="47"/>
      <c r="M157" s="47"/>
      <c r="N157" s="77">
        <v>55018000</v>
      </c>
      <c r="O157" s="77">
        <v>60100000</v>
      </c>
      <c r="P157" s="396">
        <f t="shared" ref="P157" si="38">O157-N157</f>
        <v>5082000</v>
      </c>
      <c r="Q157" s="254">
        <f t="shared" ref="Q157" si="39">(O157-N157)/N157</f>
        <v>9.2369769893489398E-2</v>
      </c>
      <c r="R157" s="259" t="s">
        <v>417</v>
      </c>
      <c r="S157" s="663" t="s">
        <v>418</v>
      </c>
      <c r="T157" s="664" t="s">
        <v>419</v>
      </c>
      <c r="U157" s="665">
        <v>24216000</v>
      </c>
      <c r="V157" s="68"/>
      <c r="W157" s="530"/>
    </row>
    <row r="158" spans="1:23" s="43" customFormat="1" ht="23.25" customHeight="1">
      <c r="A158" s="15"/>
      <c r="B158" s="21"/>
      <c r="C158" s="76"/>
      <c r="D158" s="57"/>
      <c r="E158" s="47"/>
      <c r="F158" s="47"/>
      <c r="G158" s="47"/>
      <c r="H158" s="47"/>
      <c r="I158" s="47"/>
      <c r="J158" s="47"/>
      <c r="K158" s="47"/>
      <c r="L158" s="47"/>
      <c r="M158" s="47"/>
      <c r="N158" s="76"/>
      <c r="O158" s="76"/>
      <c r="P158" s="393"/>
      <c r="Q158" s="247"/>
      <c r="R158" s="259"/>
      <c r="S158" s="663"/>
      <c r="T158" s="664" t="s">
        <v>420</v>
      </c>
      <c r="U158" s="665">
        <v>23534880</v>
      </c>
      <c r="V158" s="68"/>
      <c r="W158" s="530"/>
    </row>
    <row r="159" spans="1:23" s="43" customFormat="1" ht="23.25" customHeight="1">
      <c r="A159" s="15"/>
      <c r="B159" s="21"/>
      <c r="C159" s="76"/>
      <c r="D159" s="57"/>
      <c r="E159" s="47"/>
      <c r="F159" s="47"/>
      <c r="G159" s="47"/>
      <c r="H159" s="47"/>
      <c r="I159" s="47"/>
      <c r="J159" s="47"/>
      <c r="K159" s="47"/>
      <c r="L159" s="47"/>
      <c r="M159" s="47"/>
      <c r="N159" s="76"/>
      <c r="O159" s="76"/>
      <c r="P159" s="393"/>
      <c r="Q159" s="247"/>
      <c r="R159" s="259"/>
      <c r="S159" s="663" t="s">
        <v>243</v>
      </c>
      <c r="T159" s="664" t="s">
        <v>421</v>
      </c>
      <c r="U159" s="665">
        <v>2410320</v>
      </c>
      <c r="V159" s="68"/>
      <c r="W159" s="530"/>
    </row>
    <row r="160" spans="1:23" s="43" customFormat="1" ht="30.75" customHeight="1">
      <c r="A160" s="15"/>
      <c r="B160" s="21"/>
      <c r="C160" s="76"/>
      <c r="D160" s="57"/>
      <c r="E160" s="47"/>
      <c r="F160" s="47"/>
      <c r="G160" s="47"/>
      <c r="H160" s="47"/>
      <c r="I160" s="47"/>
      <c r="J160" s="47"/>
      <c r="K160" s="47"/>
      <c r="L160" s="47"/>
      <c r="M160" s="47"/>
      <c r="N160" s="76"/>
      <c r="O160" s="76"/>
      <c r="P160" s="393"/>
      <c r="Q160" s="247"/>
      <c r="R160" s="237"/>
      <c r="S160" s="666"/>
      <c r="T160" s="664" t="s">
        <v>422</v>
      </c>
      <c r="U160" s="665">
        <v>2347740</v>
      </c>
      <c r="V160" s="68"/>
      <c r="W160" s="911"/>
    </row>
    <row r="161" spans="1:23" s="43" customFormat="1" ht="23.25" customHeight="1">
      <c r="A161" s="15"/>
      <c r="B161" s="21"/>
      <c r="C161" s="76"/>
      <c r="D161" s="57"/>
      <c r="E161" s="47"/>
      <c r="F161" s="47"/>
      <c r="G161" s="47"/>
      <c r="H161" s="47"/>
      <c r="I161" s="47"/>
      <c r="J161" s="47"/>
      <c r="K161" s="47"/>
      <c r="L161" s="47"/>
      <c r="M161" s="47"/>
      <c r="N161" s="76"/>
      <c r="O161" s="76"/>
      <c r="P161" s="393"/>
      <c r="Q161" s="247"/>
      <c r="R161" s="237"/>
      <c r="S161" s="663" t="s">
        <v>244</v>
      </c>
      <c r="T161" s="664" t="s">
        <v>423</v>
      </c>
      <c r="U161" s="665">
        <v>2628192</v>
      </c>
      <c r="V161" s="68"/>
      <c r="W161" s="912"/>
    </row>
    <row r="162" spans="1:23" s="43" customFormat="1" ht="23.25" customHeight="1">
      <c r="A162" s="15"/>
      <c r="B162" s="21"/>
      <c r="C162" s="76"/>
      <c r="D162" s="57"/>
      <c r="E162" s="47"/>
      <c r="F162" s="47"/>
      <c r="G162" s="47"/>
      <c r="H162" s="47"/>
      <c r="I162" s="47"/>
      <c r="J162" s="47"/>
      <c r="K162" s="47"/>
      <c r="L162" s="47"/>
      <c r="M162" s="47"/>
      <c r="N162" s="76"/>
      <c r="O162" s="76"/>
      <c r="P162" s="393"/>
      <c r="Q162" s="247"/>
      <c r="R162" s="237"/>
      <c r="S162" s="663"/>
      <c r="T162" s="664" t="s">
        <v>424</v>
      </c>
      <c r="U162" s="665">
        <v>2559996</v>
      </c>
      <c r="V162" s="68"/>
      <c r="W162" s="530"/>
    </row>
    <row r="163" spans="1:23" s="43" customFormat="1" ht="23.25" customHeight="1">
      <c r="A163" s="15"/>
      <c r="B163" s="21"/>
      <c r="C163" s="76"/>
      <c r="D163" s="57"/>
      <c r="E163" s="47"/>
      <c r="F163" s="47"/>
      <c r="G163" s="47"/>
      <c r="H163" s="47"/>
      <c r="I163" s="47"/>
      <c r="J163" s="47"/>
      <c r="K163" s="47"/>
      <c r="L163" s="47"/>
      <c r="M163" s="47"/>
      <c r="N163" s="76"/>
      <c r="O163" s="76"/>
      <c r="P163" s="393"/>
      <c r="Q163" s="247"/>
      <c r="R163" s="237"/>
      <c r="S163" s="667" t="s">
        <v>425</v>
      </c>
      <c r="T163" s="664" t="s">
        <v>426</v>
      </c>
      <c r="U163" s="665">
        <v>1200000</v>
      </c>
      <c r="V163" s="68"/>
      <c r="W163" s="530"/>
    </row>
    <row r="164" spans="1:23" s="43" customFormat="1" ht="23.25" customHeight="1">
      <c r="A164" s="15"/>
      <c r="B164" s="21"/>
      <c r="C164" s="76"/>
      <c r="D164" s="57"/>
      <c r="E164" s="47"/>
      <c r="F164" s="47"/>
      <c r="G164" s="47"/>
      <c r="H164" s="47"/>
      <c r="I164" s="47"/>
      <c r="J164" s="47"/>
      <c r="K164" s="47"/>
      <c r="L164" s="47"/>
      <c r="M164" s="47"/>
      <c r="N164" s="76"/>
      <c r="O164" s="76"/>
      <c r="P164" s="393"/>
      <c r="Q164" s="247"/>
      <c r="R164" s="237"/>
      <c r="S164" s="667" t="s">
        <v>427</v>
      </c>
      <c r="T164" s="664" t="s">
        <v>428</v>
      </c>
      <c r="U164" s="665">
        <v>600000</v>
      </c>
      <c r="V164" s="68"/>
      <c r="W164" s="530"/>
    </row>
    <row r="165" spans="1:23" s="43" customFormat="1" ht="23.25" customHeight="1">
      <c r="A165" s="15"/>
      <c r="B165" s="21"/>
      <c r="C165" s="76"/>
      <c r="D165" s="57"/>
      <c r="E165" s="47"/>
      <c r="F165" s="47"/>
      <c r="G165" s="47"/>
      <c r="H165" s="47"/>
      <c r="I165" s="47"/>
      <c r="J165" s="47"/>
      <c r="K165" s="47"/>
      <c r="L165" s="47"/>
      <c r="M165" s="47"/>
      <c r="N165" s="76"/>
      <c r="O165" s="76"/>
      <c r="P165" s="393"/>
      <c r="Q165" s="247"/>
      <c r="R165" s="237"/>
      <c r="S165" s="668" t="s">
        <v>334</v>
      </c>
      <c r="T165" s="664" t="s">
        <v>429</v>
      </c>
      <c r="U165" s="665">
        <v>240000</v>
      </c>
      <c r="V165" s="68"/>
      <c r="W165" s="530"/>
    </row>
    <row r="166" spans="1:23" s="43" customFormat="1" ht="23.25" customHeight="1">
      <c r="A166" s="15"/>
      <c r="B166" s="21"/>
      <c r="C166" s="76"/>
      <c r="D166" s="57"/>
      <c r="E166" s="47"/>
      <c r="F166" s="47"/>
      <c r="G166" s="47"/>
      <c r="H166" s="47"/>
      <c r="I166" s="47"/>
      <c r="J166" s="47"/>
      <c r="K166" s="47"/>
      <c r="L166" s="47"/>
      <c r="M166" s="47"/>
      <c r="N166" s="89"/>
      <c r="O166" s="89"/>
      <c r="P166" s="394"/>
      <c r="Q166" s="248"/>
      <c r="R166" s="242"/>
      <c r="S166" s="663" t="s">
        <v>430</v>
      </c>
      <c r="T166" s="664" t="s">
        <v>431</v>
      </c>
      <c r="U166" s="665">
        <v>362872</v>
      </c>
      <c r="V166" s="68"/>
      <c r="W166" s="530"/>
    </row>
    <row r="167" spans="1:23" s="43" customFormat="1" ht="23.25" customHeight="1" thickBot="1">
      <c r="A167" s="15"/>
      <c r="B167" s="21"/>
      <c r="C167" s="77" t="s">
        <v>307</v>
      </c>
      <c r="D167" s="57"/>
      <c r="E167" s="47"/>
      <c r="F167" s="47"/>
      <c r="G167" s="47"/>
      <c r="H167" s="47"/>
      <c r="I167" s="47"/>
      <c r="J167" s="47"/>
      <c r="K167" s="47"/>
      <c r="L167" s="47"/>
      <c r="M167" s="47"/>
      <c r="N167" s="89">
        <v>30500000</v>
      </c>
      <c r="O167" s="89">
        <v>32780000</v>
      </c>
      <c r="P167" s="399">
        <f t="shared" ref="P167" si="40">O167-N167</f>
        <v>2280000</v>
      </c>
      <c r="Q167" s="281">
        <f t="shared" ref="Q167" si="41">(O167-N167)/N167</f>
        <v>7.4754098360655732E-2</v>
      </c>
      <c r="R167" s="237" t="s">
        <v>23</v>
      </c>
      <c r="S167" s="669" t="s">
        <v>7</v>
      </c>
      <c r="T167" s="670" t="s">
        <v>641</v>
      </c>
      <c r="U167" s="217">
        <v>2194700</v>
      </c>
      <c r="V167" s="68"/>
      <c r="W167" s="530"/>
    </row>
    <row r="168" spans="1:23" s="43" customFormat="1" ht="23.25" customHeight="1">
      <c r="A168" s="15"/>
      <c r="B168" s="21"/>
      <c r="C168" s="408"/>
      <c r="D168" s="410"/>
      <c r="E168" s="411"/>
      <c r="F168" s="411"/>
      <c r="G168" s="411"/>
      <c r="H168" s="411"/>
      <c r="I168" s="411"/>
      <c r="J168" s="411"/>
      <c r="K168" s="411"/>
      <c r="L168" s="411"/>
      <c r="M168" s="411"/>
      <c r="N168" s="90"/>
      <c r="O168" s="90"/>
      <c r="P168" s="90"/>
      <c r="Q168" s="415"/>
      <c r="R168" s="237"/>
      <c r="S168" s="671"/>
      <c r="T168" s="672" t="s">
        <v>642</v>
      </c>
      <c r="U168" s="218">
        <v>25122900</v>
      </c>
      <c r="V168" s="68"/>
      <c r="W168" s="530"/>
    </row>
    <row r="169" spans="1:23" s="43" customFormat="1" ht="23.25" customHeight="1">
      <c r="A169" s="15"/>
      <c r="B169" s="21"/>
      <c r="C169" s="408"/>
      <c r="D169" s="412"/>
      <c r="E169" s="47"/>
      <c r="F169" s="47"/>
      <c r="G169" s="47"/>
      <c r="H169" s="47"/>
      <c r="I169" s="47"/>
      <c r="J169" s="47"/>
      <c r="K169" s="47"/>
      <c r="L169" s="47"/>
      <c r="M169" s="47"/>
      <c r="N169" s="76"/>
      <c r="O169" s="76"/>
      <c r="P169" s="76"/>
      <c r="Q169" s="416"/>
      <c r="R169" s="237"/>
      <c r="S169" s="671" t="s">
        <v>247</v>
      </c>
      <c r="T169" s="672" t="s">
        <v>643</v>
      </c>
      <c r="U169" s="218">
        <v>2820330</v>
      </c>
      <c r="V169" s="68"/>
      <c r="W169" s="530"/>
    </row>
    <row r="170" spans="1:23" s="43" customFormat="1" ht="23.25" customHeight="1">
      <c r="A170" s="15"/>
      <c r="B170" s="21"/>
      <c r="C170" s="408"/>
      <c r="D170" s="412"/>
      <c r="E170" s="47"/>
      <c r="F170" s="47"/>
      <c r="G170" s="47"/>
      <c r="H170" s="47"/>
      <c r="I170" s="47"/>
      <c r="J170" s="47"/>
      <c r="K170" s="47"/>
      <c r="L170" s="47"/>
      <c r="M170" s="47"/>
      <c r="N170" s="76"/>
      <c r="O170" s="76"/>
      <c r="P170" s="76"/>
      <c r="Q170" s="416"/>
      <c r="R170" s="237"/>
      <c r="S170" s="671" t="s">
        <v>245</v>
      </c>
      <c r="T170" s="672" t="s">
        <v>644</v>
      </c>
      <c r="U170" s="218">
        <v>194460</v>
      </c>
      <c r="V170" s="68"/>
      <c r="W170" s="530"/>
    </row>
    <row r="171" spans="1:23" s="43" customFormat="1" ht="23.25" customHeight="1" thickBot="1">
      <c r="A171" s="15"/>
      <c r="B171" s="21"/>
      <c r="C171" s="408"/>
      <c r="D171" s="413"/>
      <c r="E171" s="414"/>
      <c r="F171" s="414"/>
      <c r="G171" s="414"/>
      <c r="H171" s="414"/>
      <c r="I171" s="414"/>
      <c r="J171" s="414"/>
      <c r="K171" s="414"/>
      <c r="L171" s="414"/>
      <c r="M171" s="414"/>
      <c r="N171" s="89"/>
      <c r="O171" s="89"/>
      <c r="P171" s="89"/>
      <c r="Q171" s="416"/>
      <c r="R171" s="630"/>
      <c r="S171" s="673"/>
      <c r="T171" s="674" t="s">
        <v>645</v>
      </c>
      <c r="U171" s="219">
        <v>2447610</v>
      </c>
      <c r="V171" s="68"/>
      <c r="W171" s="530"/>
    </row>
    <row r="172" spans="1:23" s="43" customFormat="1" ht="23.25" customHeight="1">
      <c r="A172" s="15"/>
      <c r="B172" s="21"/>
      <c r="C172" s="283" t="s">
        <v>149</v>
      </c>
      <c r="D172" s="57"/>
      <c r="E172" s="47"/>
      <c r="F172" s="47"/>
      <c r="G172" s="47"/>
      <c r="H172" s="47"/>
      <c r="I172" s="47"/>
      <c r="J172" s="47"/>
      <c r="K172" s="47"/>
      <c r="L172" s="47"/>
      <c r="M172" s="47"/>
      <c r="N172" s="77">
        <v>11000000</v>
      </c>
      <c r="O172" s="77">
        <v>11000000</v>
      </c>
      <c r="P172" s="396">
        <f t="shared" ref="P172" si="42">O172-N172</f>
        <v>0</v>
      </c>
      <c r="Q172" s="254">
        <f t="shared" ref="Q172" si="43">(O172-N172)/N172</f>
        <v>0</v>
      </c>
      <c r="R172" s="259" t="s">
        <v>562</v>
      </c>
      <c r="S172" s="675" t="s">
        <v>563</v>
      </c>
      <c r="T172" s="467" t="s">
        <v>564</v>
      </c>
      <c r="U172" s="260">
        <v>3000000</v>
      </c>
      <c r="V172" s="68"/>
      <c r="W172" s="530"/>
    </row>
    <row r="173" spans="1:23" s="43" customFormat="1" ht="23.25" customHeight="1">
      <c r="A173" s="15"/>
      <c r="B173" s="21"/>
      <c r="C173" s="76"/>
      <c r="D173" s="57"/>
      <c r="E173" s="47"/>
      <c r="F173" s="47"/>
      <c r="G173" s="47"/>
      <c r="H173" s="47"/>
      <c r="I173" s="47"/>
      <c r="J173" s="47"/>
      <c r="K173" s="47"/>
      <c r="L173" s="47"/>
      <c r="M173" s="47"/>
      <c r="N173" s="76"/>
      <c r="O173" s="76"/>
      <c r="P173" s="393"/>
      <c r="Q173" s="247"/>
      <c r="R173" s="259"/>
      <c r="S173" s="676"/>
      <c r="T173" s="467" t="s">
        <v>565</v>
      </c>
      <c r="U173" s="260">
        <v>1800000</v>
      </c>
      <c r="V173" s="68"/>
      <c r="W173" s="530"/>
    </row>
    <row r="174" spans="1:23" s="43" customFormat="1" ht="23.25" customHeight="1">
      <c r="A174" s="15"/>
      <c r="B174" s="21"/>
      <c r="C174" s="76"/>
      <c r="D174" s="57"/>
      <c r="E174" s="47"/>
      <c r="F174" s="47"/>
      <c r="G174" s="47"/>
      <c r="H174" s="47"/>
      <c r="I174" s="47"/>
      <c r="J174" s="47"/>
      <c r="K174" s="47"/>
      <c r="L174" s="47"/>
      <c r="M174" s="47"/>
      <c r="N174" s="76"/>
      <c r="O174" s="76"/>
      <c r="P174" s="393"/>
      <c r="Q174" s="247"/>
      <c r="R174" s="259"/>
      <c r="S174" s="675"/>
      <c r="T174" s="467" t="s">
        <v>566</v>
      </c>
      <c r="U174" s="260">
        <v>300000</v>
      </c>
      <c r="V174" s="68"/>
      <c r="W174" s="530"/>
    </row>
    <row r="175" spans="1:23" s="43" customFormat="1" ht="23.25" customHeight="1">
      <c r="A175" s="15"/>
      <c r="B175" s="21"/>
      <c r="C175" s="76"/>
      <c r="D175" s="57"/>
      <c r="E175" s="47"/>
      <c r="F175" s="47"/>
      <c r="G175" s="47"/>
      <c r="H175" s="47"/>
      <c r="I175" s="47"/>
      <c r="J175" s="47"/>
      <c r="K175" s="47"/>
      <c r="L175" s="47"/>
      <c r="M175" s="47"/>
      <c r="N175" s="76"/>
      <c r="O175" s="76"/>
      <c r="P175" s="393"/>
      <c r="Q175" s="247"/>
      <c r="R175" s="259"/>
      <c r="S175" s="675"/>
      <c r="T175" s="467" t="s">
        <v>567</v>
      </c>
      <c r="U175" s="260">
        <v>25000</v>
      </c>
      <c r="V175" s="68"/>
      <c r="W175" s="530"/>
    </row>
    <row r="176" spans="1:23" s="43" customFormat="1" ht="23.25" customHeight="1">
      <c r="A176" s="15"/>
      <c r="B176" s="21"/>
      <c r="C176" s="76"/>
      <c r="D176" s="57"/>
      <c r="E176" s="47"/>
      <c r="F176" s="47"/>
      <c r="G176" s="47"/>
      <c r="H176" s="47"/>
      <c r="I176" s="47"/>
      <c r="J176" s="47"/>
      <c r="K176" s="47"/>
      <c r="L176" s="47"/>
      <c r="M176" s="47"/>
      <c r="N176" s="76"/>
      <c r="O176" s="76"/>
      <c r="P176" s="393"/>
      <c r="Q176" s="247"/>
      <c r="R176" s="259"/>
      <c r="S176" s="675"/>
      <c r="T176" s="467" t="s">
        <v>568</v>
      </c>
      <c r="U176" s="260">
        <v>140000</v>
      </c>
      <c r="V176" s="68"/>
      <c r="W176" s="530"/>
    </row>
    <row r="177" spans="1:23" s="43" customFormat="1" ht="23.25" hidden="1" customHeight="1">
      <c r="A177" s="15"/>
      <c r="B177" s="21"/>
      <c r="C177" s="76"/>
      <c r="D177" s="57"/>
      <c r="E177" s="47"/>
      <c r="F177" s="47"/>
      <c r="G177" s="47"/>
      <c r="H177" s="47"/>
      <c r="I177" s="47"/>
      <c r="J177" s="47"/>
      <c r="K177" s="47"/>
      <c r="L177" s="47"/>
      <c r="M177" s="47"/>
      <c r="N177" s="76"/>
      <c r="O177" s="76"/>
      <c r="P177" s="393"/>
      <c r="Q177" s="247"/>
      <c r="R177" s="259"/>
      <c r="S177" s="675"/>
      <c r="T177" s="467"/>
      <c r="U177" s="260"/>
      <c r="V177" s="68"/>
      <c r="W177" s="530"/>
    </row>
    <row r="178" spans="1:23" s="43" customFormat="1" ht="23.25" customHeight="1">
      <c r="A178" s="15"/>
      <c r="B178" s="21"/>
      <c r="C178" s="76"/>
      <c r="D178" s="57"/>
      <c r="E178" s="47"/>
      <c r="F178" s="47"/>
      <c r="G178" s="47"/>
      <c r="H178" s="47"/>
      <c r="I178" s="47"/>
      <c r="J178" s="47"/>
      <c r="K178" s="47"/>
      <c r="L178" s="47"/>
      <c r="M178" s="47"/>
      <c r="N178" s="76"/>
      <c r="O178" s="76"/>
      <c r="P178" s="393"/>
      <c r="Q178" s="247"/>
      <c r="R178" s="259" t="s">
        <v>562</v>
      </c>
      <c r="S178" s="675" t="s">
        <v>569</v>
      </c>
      <c r="T178" s="467" t="s">
        <v>570</v>
      </c>
      <c r="U178" s="260">
        <v>3600000</v>
      </c>
      <c r="V178" s="68"/>
      <c r="W178" s="530"/>
    </row>
    <row r="179" spans="1:23" s="43" customFormat="1" ht="23.25" customHeight="1">
      <c r="A179" s="15"/>
      <c r="B179" s="21"/>
      <c r="C179" s="76"/>
      <c r="D179" s="57"/>
      <c r="E179" s="47"/>
      <c r="F179" s="47"/>
      <c r="G179" s="47"/>
      <c r="H179" s="47"/>
      <c r="I179" s="47"/>
      <c r="J179" s="47"/>
      <c r="K179" s="47"/>
      <c r="L179" s="47"/>
      <c r="M179" s="47"/>
      <c r="N179" s="76"/>
      <c r="O179" s="76"/>
      <c r="P179" s="393"/>
      <c r="Q179" s="247"/>
      <c r="R179" s="259"/>
      <c r="S179" s="675"/>
      <c r="T179" s="467" t="s">
        <v>571</v>
      </c>
      <c r="U179" s="260">
        <v>150000</v>
      </c>
      <c r="V179" s="68"/>
      <c r="W179" s="530"/>
    </row>
    <row r="180" spans="1:23" s="43" customFormat="1" ht="23.25" customHeight="1">
      <c r="A180" s="15"/>
      <c r="B180" s="21"/>
      <c r="C180" s="76"/>
      <c r="D180" s="57"/>
      <c r="E180" s="47"/>
      <c r="F180" s="47"/>
      <c r="G180" s="47"/>
      <c r="H180" s="47"/>
      <c r="I180" s="47"/>
      <c r="J180" s="47"/>
      <c r="K180" s="47"/>
      <c r="L180" s="47"/>
      <c r="M180" s="47"/>
      <c r="N180" s="76"/>
      <c r="O180" s="76"/>
      <c r="P180" s="393"/>
      <c r="Q180" s="247"/>
      <c r="R180" s="259"/>
      <c r="S180" s="675"/>
      <c r="T180" s="467" t="s">
        <v>572</v>
      </c>
      <c r="U180" s="260">
        <v>360000</v>
      </c>
      <c r="V180" s="68"/>
      <c r="W180" s="530"/>
    </row>
    <row r="181" spans="1:23" s="43" customFormat="1" ht="23.25" customHeight="1">
      <c r="A181" s="15"/>
      <c r="B181" s="21"/>
      <c r="C181" s="76"/>
      <c r="D181" s="57"/>
      <c r="E181" s="47"/>
      <c r="F181" s="47"/>
      <c r="G181" s="47"/>
      <c r="H181" s="47"/>
      <c r="I181" s="47"/>
      <c r="J181" s="47"/>
      <c r="K181" s="47"/>
      <c r="L181" s="47"/>
      <c r="M181" s="47"/>
      <c r="N181" s="76"/>
      <c r="O181" s="76"/>
      <c r="P181" s="393"/>
      <c r="Q181" s="247"/>
      <c r="R181" s="259"/>
      <c r="S181" s="675"/>
      <c r="T181" s="467" t="s">
        <v>573</v>
      </c>
      <c r="U181" s="260">
        <v>25000</v>
      </c>
      <c r="V181" s="68"/>
      <c r="W181" s="530"/>
    </row>
    <row r="182" spans="1:23" s="43" customFormat="1" ht="23.25" hidden="1" customHeight="1">
      <c r="A182" s="15"/>
      <c r="B182" s="21"/>
      <c r="C182" s="76"/>
      <c r="D182" s="57"/>
      <c r="E182" s="47"/>
      <c r="F182" s="47"/>
      <c r="G182" s="47"/>
      <c r="H182" s="47"/>
      <c r="I182" s="47"/>
      <c r="J182" s="47"/>
      <c r="K182" s="47"/>
      <c r="L182" s="47"/>
      <c r="M182" s="47"/>
      <c r="N182" s="76"/>
      <c r="O182" s="76"/>
      <c r="P182" s="393"/>
      <c r="Q182" s="247"/>
      <c r="R182" s="259"/>
      <c r="S182" s="675"/>
      <c r="T182" s="467"/>
      <c r="U182" s="260"/>
      <c r="V182" s="68"/>
      <c r="W182" s="530"/>
    </row>
    <row r="183" spans="1:23" s="43" customFormat="1" ht="23.25" customHeight="1">
      <c r="A183" s="15"/>
      <c r="B183" s="21"/>
      <c r="C183" s="76"/>
      <c r="D183" s="57"/>
      <c r="E183" s="47"/>
      <c r="F183" s="47"/>
      <c r="G183" s="47"/>
      <c r="H183" s="47"/>
      <c r="I183" s="47"/>
      <c r="J183" s="47"/>
      <c r="K183" s="47"/>
      <c r="L183" s="47"/>
      <c r="M183" s="47"/>
      <c r="N183" s="76"/>
      <c r="O183" s="76"/>
      <c r="P183" s="393"/>
      <c r="Q183" s="247"/>
      <c r="R183" s="259" t="s">
        <v>562</v>
      </c>
      <c r="S183" s="675" t="s">
        <v>574</v>
      </c>
      <c r="T183" s="467" t="s">
        <v>575</v>
      </c>
      <c r="U183" s="260">
        <v>1000000</v>
      </c>
      <c r="V183" s="68"/>
      <c r="W183" s="530"/>
    </row>
    <row r="184" spans="1:23" s="43" customFormat="1" ht="23.25" customHeight="1">
      <c r="A184" s="15"/>
      <c r="B184" s="21"/>
      <c r="C184" s="76"/>
      <c r="D184" s="57"/>
      <c r="E184" s="47"/>
      <c r="F184" s="47"/>
      <c r="G184" s="47"/>
      <c r="H184" s="47"/>
      <c r="I184" s="47"/>
      <c r="J184" s="47"/>
      <c r="K184" s="47"/>
      <c r="L184" s="47"/>
      <c r="M184" s="47"/>
      <c r="N184" s="89"/>
      <c r="O184" s="89"/>
      <c r="P184" s="394"/>
      <c r="Q184" s="248"/>
      <c r="R184" s="284"/>
      <c r="S184" s="292"/>
      <c r="T184" s="472" t="s">
        <v>576</v>
      </c>
      <c r="U184" s="264">
        <v>600000</v>
      </c>
      <c r="V184" s="68"/>
      <c r="W184" s="530"/>
    </row>
    <row r="185" spans="1:23" s="43" customFormat="1" ht="23.25" hidden="1" customHeight="1">
      <c r="A185" s="15"/>
      <c r="B185" s="21"/>
      <c r="C185" s="604" t="s">
        <v>150</v>
      </c>
      <c r="D185" s="57"/>
      <c r="E185" s="47"/>
      <c r="F185" s="47"/>
      <c r="G185" s="47"/>
      <c r="H185" s="47"/>
      <c r="I185" s="47"/>
      <c r="J185" s="47"/>
      <c r="K185" s="47"/>
      <c r="L185" s="47"/>
      <c r="M185" s="47"/>
      <c r="N185" s="89">
        <v>0</v>
      </c>
      <c r="O185" s="89">
        <v>15000000</v>
      </c>
      <c r="P185" s="399">
        <f t="shared" ref="P185:P188" si="44">O185-N185</f>
        <v>15000000</v>
      </c>
      <c r="Q185" s="308" t="e">
        <f t="shared" ref="Q185:Q188" si="45">(O185-N185)/N185</f>
        <v>#DIV/0!</v>
      </c>
      <c r="R185" s="325"/>
      <c r="S185" s="326"/>
      <c r="T185" s="17"/>
      <c r="U185" s="417" t="s">
        <v>118</v>
      </c>
      <c r="V185" s="68"/>
      <c r="W185" s="535"/>
    </row>
    <row r="186" spans="1:23" s="43" customFormat="1" ht="23.25" customHeight="1">
      <c r="A186" s="15"/>
      <c r="B186" s="21"/>
      <c r="C186" s="283" t="s">
        <v>151</v>
      </c>
      <c r="D186" s="57"/>
      <c r="E186" s="47"/>
      <c r="F186" s="47"/>
      <c r="G186" s="47"/>
      <c r="H186" s="47"/>
      <c r="I186" s="47"/>
      <c r="J186" s="47"/>
      <c r="K186" s="47"/>
      <c r="L186" s="47"/>
      <c r="M186" s="47"/>
      <c r="N186" s="77">
        <v>24870000</v>
      </c>
      <c r="O186" s="77">
        <v>30300000</v>
      </c>
      <c r="P186" s="399">
        <f t="shared" si="44"/>
        <v>5430000</v>
      </c>
      <c r="Q186" s="308">
        <f t="shared" si="45"/>
        <v>0.21833534378769601</v>
      </c>
      <c r="R186" s="630" t="s">
        <v>324</v>
      </c>
      <c r="S186" s="677" t="s">
        <v>324</v>
      </c>
      <c r="T186" s="678" t="s">
        <v>391</v>
      </c>
      <c r="U186" s="219">
        <v>30300000</v>
      </c>
      <c r="V186" s="68"/>
      <c r="W186" s="530"/>
    </row>
    <row r="187" spans="1:23" s="43" customFormat="1" ht="23.25" customHeight="1">
      <c r="A187" s="15"/>
      <c r="B187" s="21"/>
      <c r="C187" s="136" t="s">
        <v>152</v>
      </c>
      <c r="D187" s="57"/>
      <c r="E187" s="47"/>
      <c r="F187" s="47"/>
      <c r="G187" s="47"/>
      <c r="H187" s="47"/>
      <c r="I187" s="47"/>
      <c r="J187" s="47"/>
      <c r="K187" s="47"/>
      <c r="L187" s="47"/>
      <c r="M187" s="47"/>
      <c r="N187" s="77">
        <v>15600000</v>
      </c>
      <c r="O187" s="77">
        <v>15600000</v>
      </c>
      <c r="P187" s="399">
        <f t="shared" si="44"/>
        <v>0</v>
      </c>
      <c r="Q187" s="308">
        <f t="shared" si="45"/>
        <v>0</v>
      </c>
      <c r="R187" s="284" t="s">
        <v>279</v>
      </c>
      <c r="S187" s="282" t="s">
        <v>279</v>
      </c>
      <c r="T187" s="316" t="s">
        <v>325</v>
      </c>
      <c r="U187" s="679">
        <v>15600000</v>
      </c>
      <c r="V187" s="68"/>
      <c r="W187" s="530"/>
    </row>
    <row r="188" spans="1:23" s="43" customFormat="1">
      <c r="A188" s="15"/>
      <c r="B188" s="21"/>
      <c r="C188" s="136" t="s">
        <v>153</v>
      </c>
      <c r="D188" s="57"/>
      <c r="E188" s="47"/>
      <c r="F188" s="47"/>
      <c r="G188" s="47"/>
      <c r="H188" s="47"/>
      <c r="I188" s="47"/>
      <c r="J188" s="47"/>
      <c r="K188" s="47"/>
      <c r="L188" s="47"/>
      <c r="M188" s="47"/>
      <c r="N188" s="77">
        <v>28325000</v>
      </c>
      <c r="O188" s="77">
        <v>30070000</v>
      </c>
      <c r="P188" s="399">
        <f t="shared" si="44"/>
        <v>1745000</v>
      </c>
      <c r="Q188" s="308">
        <f t="shared" si="45"/>
        <v>6.1606354810238302E-2</v>
      </c>
      <c r="R188" s="648" t="s">
        <v>226</v>
      </c>
      <c r="S188" s="626" t="s">
        <v>227</v>
      </c>
      <c r="T188" s="680" t="s">
        <v>432</v>
      </c>
      <c r="U188" s="260">
        <v>23473320</v>
      </c>
      <c r="V188" s="68"/>
      <c r="W188" s="530"/>
    </row>
    <row r="189" spans="1:23" s="43" customFormat="1" ht="23.25" customHeight="1">
      <c r="A189" s="15"/>
      <c r="B189" s="21"/>
      <c r="C189" s="21"/>
      <c r="D189" s="57"/>
      <c r="E189" s="47"/>
      <c r="F189" s="47"/>
      <c r="G189" s="47"/>
      <c r="H189" s="47"/>
      <c r="I189" s="47"/>
      <c r="J189" s="47"/>
      <c r="K189" s="47"/>
      <c r="L189" s="47"/>
      <c r="M189" s="47"/>
      <c r="N189" s="76"/>
      <c r="O189" s="76"/>
      <c r="P189" s="393"/>
      <c r="Q189" s="247"/>
      <c r="R189" s="259"/>
      <c r="S189" s="626" t="s">
        <v>246</v>
      </c>
      <c r="T189" s="680" t="s">
        <v>433</v>
      </c>
      <c r="U189" s="260">
        <v>2340888</v>
      </c>
      <c r="V189" s="68"/>
      <c r="W189" s="530"/>
    </row>
    <row r="190" spans="1:23" s="43" customFormat="1" ht="23.25" customHeight="1">
      <c r="A190" s="15"/>
      <c r="B190" s="21"/>
      <c r="C190" s="21"/>
      <c r="D190" s="57"/>
      <c r="E190" s="47"/>
      <c r="F190" s="47"/>
      <c r="G190" s="47"/>
      <c r="H190" s="47"/>
      <c r="I190" s="47"/>
      <c r="J190" s="47"/>
      <c r="K190" s="47"/>
      <c r="L190" s="47"/>
      <c r="M190" s="47"/>
      <c r="N190" s="76"/>
      <c r="O190" s="76"/>
      <c r="P190" s="393"/>
      <c r="Q190" s="247"/>
      <c r="R190" s="259"/>
      <c r="S190" s="626" t="s">
        <v>247</v>
      </c>
      <c r="T190" s="680" t="s">
        <v>646</v>
      </c>
      <c r="U190" s="260">
        <v>2552508</v>
      </c>
      <c r="V190" s="68"/>
      <c r="W190" s="530"/>
    </row>
    <row r="191" spans="1:23" s="43" customFormat="1" ht="23.25" customHeight="1">
      <c r="A191" s="15"/>
      <c r="B191" s="21"/>
      <c r="C191" s="21"/>
      <c r="D191" s="57"/>
      <c r="E191" s="47"/>
      <c r="F191" s="47"/>
      <c r="G191" s="47"/>
      <c r="H191" s="47"/>
      <c r="I191" s="47"/>
      <c r="J191" s="47"/>
      <c r="K191" s="47"/>
      <c r="L191" s="47"/>
      <c r="M191" s="47"/>
      <c r="N191" s="76"/>
      <c r="O191" s="76"/>
      <c r="P191" s="393"/>
      <c r="Q191" s="247"/>
      <c r="R191" s="259"/>
      <c r="S191" s="626" t="s">
        <v>232</v>
      </c>
      <c r="T191" s="680" t="s">
        <v>434</v>
      </c>
      <c r="U191" s="260">
        <v>223284</v>
      </c>
      <c r="V191" s="68"/>
      <c r="W191" s="530"/>
    </row>
    <row r="192" spans="1:23" s="43" customFormat="1" ht="23.25" customHeight="1">
      <c r="A192" s="15"/>
      <c r="B192" s="21"/>
      <c r="C192" s="21"/>
      <c r="D192" s="57"/>
      <c r="E192" s="47"/>
      <c r="F192" s="47"/>
      <c r="G192" s="47"/>
      <c r="H192" s="47"/>
      <c r="I192" s="47"/>
      <c r="J192" s="47"/>
      <c r="K192" s="47"/>
      <c r="L192" s="47"/>
      <c r="M192" s="47"/>
      <c r="N192" s="76"/>
      <c r="O192" s="76"/>
      <c r="P192" s="393"/>
      <c r="Q192" s="247"/>
      <c r="R192" s="259"/>
      <c r="S192" s="626" t="s">
        <v>13</v>
      </c>
      <c r="T192" s="680" t="s">
        <v>435</v>
      </c>
      <c r="U192" s="260">
        <v>480000</v>
      </c>
      <c r="V192" s="68"/>
      <c r="W192" s="530"/>
    </row>
    <row r="193" spans="1:23" s="43" customFormat="1" ht="49.5">
      <c r="A193" s="15"/>
      <c r="B193" s="21"/>
      <c r="C193" s="21"/>
      <c r="D193" s="57"/>
      <c r="E193" s="47"/>
      <c r="F193" s="47"/>
      <c r="G193" s="47"/>
      <c r="H193" s="47"/>
      <c r="I193" s="47"/>
      <c r="J193" s="47"/>
      <c r="K193" s="47"/>
      <c r="L193" s="47"/>
      <c r="M193" s="47"/>
      <c r="N193" s="76"/>
      <c r="O193" s="76"/>
      <c r="P193" s="393"/>
      <c r="Q193" s="247"/>
      <c r="R193" s="237" t="s">
        <v>248</v>
      </c>
      <c r="S193" s="681" t="s">
        <v>248</v>
      </c>
      <c r="T193" s="682" t="s">
        <v>436</v>
      </c>
      <c r="U193" s="913">
        <v>1000000</v>
      </c>
      <c r="V193" s="68"/>
      <c r="W193" s="530"/>
    </row>
    <row r="194" spans="1:23" s="43" customFormat="1" ht="49.5">
      <c r="A194" s="15"/>
      <c r="B194" s="21"/>
      <c r="C194" s="25"/>
      <c r="D194" s="57"/>
      <c r="E194" s="47"/>
      <c r="F194" s="47"/>
      <c r="G194" s="47"/>
      <c r="H194" s="47"/>
      <c r="I194" s="47"/>
      <c r="J194" s="47"/>
      <c r="K194" s="47"/>
      <c r="L194" s="47"/>
      <c r="M194" s="47"/>
      <c r="N194" s="76"/>
      <c r="O194" s="76"/>
      <c r="P194" s="394"/>
      <c r="Q194" s="248"/>
      <c r="R194" s="242"/>
      <c r="S194" s="683"/>
      <c r="T194" s="684" t="s">
        <v>437</v>
      </c>
      <c r="U194" s="914"/>
      <c r="V194" s="68"/>
      <c r="W194" s="530"/>
    </row>
    <row r="195" spans="1:23" s="43" customFormat="1" ht="111.75" customHeight="1">
      <c r="A195" s="15"/>
      <c r="B195" s="21"/>
      <c r="C195" s="136" t="s">
        <v>537</v>
      </c>
      <c r="D195" s="57"/>
      <c r="E195" s="47"/>
      <c r="F195" s="47"/>
      <c r="G195" s="47"/>
      <c r="H195" s="47"/>
      <c r="I195" s="47"/>
      <c r="J195" s="47"/>
      <c r="K195" s="47"/>
      <c r="L195" s="47"/>
      <c r="M195" s="47"/>
      <c r="N195" s="77">
        <v>20000000</v>
      </c>
      <c r="O195" s="77">
        <v>20000000</v>
      </c>
      <c r="P195" s="399">
        <f t="shared" ref="P195" si="46">O195-N195</f>
        <v>0</v>
      </c>
      <c r="Q195" s="308">
        <f t="shared" ref="Q195" si="47">(O195-N195)/N195</f>
        <v>0</v>
      </c>
      <c r="R195" s="259" t="s">
        <v>3</v>
      </c>
      <c r="S195" s="522" t="s">
        <v>538</v>
      </c>
      <c r="T195" s="467" t="s">
        <v>539</v>
      </c>
      <c r="U195" s="260">
        <v>11592000</v>
      </c>
      <c r="V195" s="68"/>
      <c r="W195" s="530"/>
    </row>
    <row r="196" spans="1:23" s="43" customFormat="1" ht="101.25" customHeight="1">
      <c r="A196" s="15"/>
      <c r="B196" s="21"/>
      <c r="C196" s="21"/>
      <c r="D196" s="57"/>
      <c r="E196" s="47"/>
      <c r="F196" s="47"/>
      <c r="G196" s="47"/>
      <c r="H196" s="47"/>
      <c r="I196" s="47"/>
      <c r="J196" s="47"/>
      <c r="K196" s="47"/>
      <c r="L196" s="47"/>
      <c r="M196" s="47"/>
      <c r="N196" s="76"/>
      <c r="O196" s="76"/>
      <c r="P196" s="393"/>
      <c r="Q196" s="247"/>
      <c r="R196" s="259"/>
      <c r="S196" s="522" t="s">
        <v>217</v>
      </c>
      <c r="T196" s="467" t="s">
        <v>540</v>
      </c>
      <c r="U196" s="260">
        <v>4208000</v>
      </c>
      <c r="V196" s="68"/>
      <c r="W196" s="530"/>
    </row>
    <row r="197" spans="1:23" s="43" customFormat="1" ht="47.25" customHeight="1">
      <c r="A197" s="15"/>
      <c r="B197" s="21"/>
      <c r="C197" s="21"/>
      <c r="D197" s="57"/>
      <c r="E197" s="47"/>
      <c r="F197" s="47"/>
      <c r="G197" s="47"/>
      <c r="H197" s="47"/>
      <c r="I197" s="47"/>
      <c r="J197" s="47"/>
      <c r="K197" s="47"/>
      <c r="L197" s="47"/>
      <c r="M197" s="47"/>
      <c r="N197" s="76"/>
      <c r="O197" s="76"/>
      <c r="P197" s="393"/>
      <c r="Q197" s="247"/>
      <c r="R197" s="284" t="s">
        <v>4</v>
      </c>
      <c r="S197" s="605" t="s">
        <v>8</v>
      </c>
      <c r="T197" s="472" t="s">
        <v>541</v>
      </c>
      <c r="U197" s="264">
        <v>4200000</v>
      </c>
      <c r="V197" s="68"/>
      <c r="W197" s="530"/>
    </row>
    <row r="198" spans="1:23" s="43" customFormat="1" ht="63.75" customHeight="1">
      <c r="A198" s="15"/>
      <c r="B198" s="21"/>
      <c r="C198" s="314" t="s">
        <v>159</v>
      </c>
      <c r="D198" s="475"/>
      <c r="E198" s="476"/>
      <c r="F198" s="476"/>
      <c r="G198" s="476"/>
      <c r="H198" s="476"/>
      <c r="I198" s="476"/>
      <c r="J198" s="476"/>
      <c r="K198" s="476"/>
      <c r="L198" s="476"/>
      <c r="M198" s="476"/>
      <c r="N198" s="463">
        <v>120000000</v>
      </c>
      <c r="O198" s="463">
        <v>120000000</v>
      </c>
      <c r="P198" s="600">
        <f t="shared" ref="P198" si="48">O198-N198</f>
        <v>0</v>
      </c>
      <c r="Q198" s="512">
        <f t="shared" ref="Q198" si="49">(O198-N198)/N198</f>
        <v>0</v>
      </c>
      <c r="R198" s="601" t="s">
        <v>23</v>
      </c>
      <c r="S198" s="265" t="s">
        <v>7</v>
      </c>
      <c r="T198" s="467" t="s">
        <v>542</v>
      </c>
      <c r="U198" s="917">
        <v>44764950</v>
      </c>
      <c r="V198" s="68"/>
      <c r="W198" s="530"/>
    </row>
    <row r="199" spans="1:23" s="43" customFormat="1" ht="24" customHeight="1">
      <c r="A199" s="15"/>
      <c r="B199" s="21"/>
      <c r="C199" s="21"/>
      <c r="D199" s="57"/>
      <c r="E199" s="47"/>
      <c r="F199" s="47"/>
      <c r="G199" s="47"/>
      <c r="H199" s="47"/>
      <c r="I199" s="47"/>
      <c r="J199" s="47"/>
      <c r="K199" s="47"/>
      <c r="L199" s="47"/>
      <c r="M199" s="47"/>
      <c r="N199" s="76"/>
      <c r="O199" s="76"/>
      <c r="P199" s="393"/>
      <c r="Q199" s="247"/>
      <c r="R199" s="276"/>
      <c r="S199" s="265" t="s">
        <v>335</v>
      </c>
      <c r="T199" s="467" t="s">
        <v>543</v>
      </c>
      <c r="U199" s="917"/>
      <c r="V199" s="68"/>
      <c r="W199" s="530"/>
    </row>
    <row r="200" spans="1:23" s="43" customFormat="1" ht="23.25" customHeight="1">
      <c r="A200" s="15"/>
      <c r="B200" s="21"/>
      <c r="C200" s="21"/>
      <c r="D200" s="57"/>
      <c r="E200" s="47"/>
      <c r="F200" s="47"/>
      <c r="G200" s="47"/>
      <c r="H200" s="47"/>
      <c r="I200" s="47"/>
      <c r="J200" s="47"/>
      <c r="K200" s="47"/>
      <c r="L200" s="47"/>
      <c r="M200" s="47"/>
      <c r="N200" s="76"/>
      <c r="O200" s="76"/>
      <c r="P200" s="393"/>
      <c r="Q200" s="247"/>
      <c r="R200" s="276"/>
      <c r="S200" s="265" t="s">
        <v>246</v>
      </c>
      <c r="T200" s="467" t="s">
        <v>544</v>
      </c>
      <c r="U200" s="917"/>
      <c r="V200" s="68"/>
      <c r="W200" s="530"/>
    </row>
    <row r="201" spans="1:23" s="43" customFormat="1" ht="23.25" customHeight="1">
      <c r="A201" s="15"/>
      <c r="B201" s="21"/>
      <c r="C201" s="21"/>
      <c r="D201" s="57"/>
      <c r="E201" s="47"/>
      <c r="F201" s="47"/>
      <c r="G201" s="47"/>
      <c r="H201" s="47"/>
      <c r="I201" s="47"/>
      <c r="J201" s="47"/>
      <c r="K201" s="47"/>
      <c r="L201" s="47"/>
      <c r="M201" s="47"/>
      <c r="N201" s="76"/>
      <c r="O201" s="76"/>
      <c r="P201" s="393"/>
      <c r="Q201" s="247"/>
      <c r="R201" s="276" t="s">
        <v>230</v>
      </c>
      <c r="S201" s="265" t="s">
        <v>130</v>
      </c>
      <c r="T201" s="467" t="s">
        <v>545</v>
      </c>
      <c r="U201" s="917">
        <v>5985050</v>
      </c>
      <c r="V201" s="68"/>
      <c r="W201" s="530"/>
    </row>
    <row r="202" spans="1:23" s="43" customFormat="1" ht="49.5" customHeight="1">
      <c r="A202" s="15"/>
      <c r="B202" s="21"/>
      <c r="C202" s="21"/>
      <c r="D202" s="57"/>
      <c r="E202" s="47"/>
      <c r="F202" s="47"/>
      <c r="G202" s="47"/>
      <c r="H202" s="47"/>
      <c r="I202" s="47"/>
      <c r="J202" s="47"/>
      <c r="K202" s="47"/>
      <c r="L202" s="47"/>
      <c r="M202" s="47"/>
      <c r="N202" s="76"/>
      <c r="O202" s="76"/>
      <c r="P202" s="393"/>
      <c r="Q202" s="247"/>
      <c r="R202" s="276" t="s">
        <v>336</v>
      </c>
      <c r="S202" s="265" t="s">
        <v>232</v>
      </c>
      <c r="T202" s="467" t="s">
        <v>546</v>
      </c>
      <c r="U202" s="917"/>
      <c r="V202" s="68"/>
      <c r="W202" s="530"/>
    </row>
    <row r="203" spans="1:23" s="43" customFormat="1" ht="63" customHeight="1">
      <c r="A203" s="15"/>
      <c r="B203" s="21"/>
      <c r="C203" s="21"/>
      <c r="D203" s="57"/>
      <c r="E203" s="47"/>
      <c r="F203" s="47"/>
      <c r="G203" s="47"/>
      <c r="H203" s="47"/>
      <c r="I203" s="47"/>
      <c r="J203" s="47"/>
      <c r="K203" s="47"/>
      <c r="L203" s="47"/>
      <c r="M203" s="47"/>
      <c r="N203" s="76"/>
      <c r="O203" s="76"/>
      <c r="P203" s="393"/>
      <c r="Q203" s="247"/>
      <c r="R203" s="276" t="s">
        <v>337</v>
      </c>
      <c r="S203" s="265" t="s">
        <v>218</v>
      </c>
      <c r="T203" s="467" t="s">
        <v>547</v>
      </c>
      <c r="U203" s="917">
        <v>29250000</v>
      </c>
      <c r="V203" s="68"/>
      <c r="W203" s="530"/>
    </row>
    <row r="204" spans="1:23" s="43" customFormat="1" ht="53.25" customHeight="1">
      <c r="A204" s="15"/>
      <c r="B204" s="21"/>
      <c r="C204" s="21"/>
      <c r="D204" s="57"/>
      <c r="E204" s="47"/>
      <c r="F204" s="47"/>
      <c r="G204" s="47"/>
      <c r="H204" s="47"/>
      <c r="I204" s="47"/>
      <c r="J204" s="47"/>
      <c r="K204" s="47"/>
      <c r="L204" s="47"/>
      <c r="M204" s="47"/>
      <c r="N204" s="76"/>
      <c r="O204" s="76"/>
      <c r="P204" s="393"/>
      <c r="Q204" s="247"/>
      <c r="R204" s="276"/>
      <c r="S204" s="265" t="s">
        <v>548</v>
      </c>
      <c r="T204" s="467" t="s">
        <v>549</v>
      </c>
      <c r="U204" s="917"/>
      <c r="V204" s="68"/>
      <c r="W204" s="530"/>
    </row>
    <row r="205" spans="1:23" s="43" customFormat="1" ht="84.75" customHeight="1">
      <c r="A205" s="15"/>
      <c r="B205" s="21"/>
      <c r="D205" s="57"/>
      <c r="E205" s="47"/>
      <c r="F205" s="47"/>
      <c r="G205" s="47"/>
      <c r="H205" s="47"/>
      <c r="I205" s="47"/>
      <c r="J205" s="47"/>
      <c r="K205" s="47"/>
      <c r="L205" s="47"/>
      <c r="M205" s="47"/>
      <c r="N205" s="76"/>
      <c r="O205" s="76"/>
      <c r="P205" s="393"/>
      <c r="Q205" s="247"/>
      <c r="R205" s="276" t="s">
        <v>550</v>
      </c>
      <c r="S205" s="265" t="s">
        <v>551</v>
      </c>
      <c r="T205" s="467" t="s">
        <v>552</v>
      </c>
      <c r="U205" s="917">
        <v>15000000</v>
      </c>
      <c r="V205" s="68"/>
      <c r="W205" s="530"/>
    </row>
    <row r="206" spans="1:23" s="43" customFormat="1" ht="32.25" customHeight="1">
      <c r="A206" s="15"/>
      <c r="B206" s="21"/>
      <c r="D206" s="57"/>
      <c r="E206" s="47"/>
      <c r="F206" s="47"/>
      <c r="G206" s="47"/>
      <c r="H206" s="47"/>
      <c r="I206" s="47"/>
      <c r="J206" s="47"/>
      <c r="K206" s="47"/>
      <c r="L206" s="47"/>
      <c r="M206" s="47"/>
      <c r="N206" s="76"/>
      <c r="O206" s="76"/>
      <c r="P206" s="393"/>
      <c r="Q206" s="247"/>
      <c r="R206" s="276"/>
      <c r="S206" s="265" t="s">
        <v>553</v>
      </c>
      <c r="T206" s="467" t="s">
        <v>554</v>
      </c>
      <c r="U206" s="917"/>
      <c r="V206" s="68"/>
      <c r="W206" s="530"/>
    </row>
    <row r="207" spans="1:23" s="43" customFormat="1" ht="33.75" customHeight="1">
      <c r="A207" s="15"/>
      <c r="B207" s="21"/>
      <c r="D207" s="57"/>
      <c r="E207" s="47"/>
      <c r="F207" s="47"/>
      <c r="G207" s="47"/>
      <c r="H207" s="47"/>
      <c r="I207" s="47"/>
      <c r="J207" s="47"/>
      <c r="K207" s="47"/>
      <c r="L207" s="47"/>
      <c r="M207" s="47"/>
      <c r="N207" s="76"/>
      <c r="O207" s="76"/>
      <c r="P207" s="393"/>
      <c r="Q207" s="247"/>
      <c r="R207" s="276"/>
      <c r="S207" s="265" t="s">
        <v>555</v>
      </c>
      <c r="T207" s="467" t="s">
        <v>556</v>
      </c>
      <c r="U207" s="917"/>
      <c r="V207" s="68"/>
      <c r="W207" s="530"/>
    </row>
    <row r="208" spans="1:23" s="43" customFormat="1" ht="52.5" customHeight="1">
      <c r="A208" s="15"/>
      <c r="B208" s="21"/>
      <c r="D208" s="57"/>
      <c r="E208" s="47"/>
      <c r="F208" s="47"/>
      <c r="G208" s="47"/>
      <c r="H208" s="47"/>
      <c r="I208" s="47"/>
      <c r="J208" s="47"/>
      <c r="K208" s="47"/>
      <c r="L208" s="47"/>
      <c r="M208" s="47"/>
      <c r="N208" s="76"/>
      <c r="O208" s="76"/>
      <c r="P208" s="393"/>
      <c r="Q208" s="247"/>
      <c r="R208" s="276"/>
      <c r="S208" s="265" t="s">
        <v>557</v>
      </c>
      <c r="T208" s="467" t="s">
        <v>558</v>
      </c>
      <c r="U208" s="917"/>
      <c r="V208" s="68"/>
      <c r="W208" s="530"/>
    </row>
    <row r="209" spans="1:23" s="43" customFormat="1" ht="75.75" customHeight="1">
      <c r="A209" s="15"/>
      <c r="B209" s="21"/>
      <c r="D209" s="57"/>
      <c r="E209" s="47"/>
      <c r="F209" s="47"/>
      <c r="G209" s="47"/>
      <c r="H209" s="47"/>
      <c r="I209" s="47"/>
      <c r="J209" s="47"/>
      <c r="K209" s="47"/>
      <c r="L209" s="47"/>
      <c r="M209" s="47"/>
      <c r="N209" s="76"/>
      <c r="O209" s="76"/>
      <c r="P209" s="393"/>
      <c r="Q209" s="247"/>
      <c r="R209" s="276" t="s">
        <v>219</v>
      </c>
      <c r="S209" s="265" t="s">
        <v>220</v>
      </c>
      <c r="T209" s="467" t="s">
        <v>559</v>
      </c>
      <c r="U209" s="917">
        <v>25000000</v>
      </c>
      <c r="V209" s="68"/>
      <c r="W209" s="530"/>
    </row>
    <row r="210" spans="1:23" s="43" customFormat="1" ht="72" customHeight="1">
      <c r="A210" s="15"/>
      <c r="B210" s="21"/>
      <c r="D210" s="57"/>
      <c r="E210" s="47"/>
      <c r="F210" s="47"/>
      <c r="G210" s="47"/>
      <c r="H210" s="47"/>
      <c r="I210" s="47"/>
      <c r="J210" s="47"/>
      <c r="K210" s="47"/>
      <c r="L210" s="47"/>
      <c r="M210" s="47"/>
      <c r="N210" s="76"/>
      <c r="O210" s="76"/>
      <c r="P210" s="393"/>
      <c r="Q210" s="247"/>
      <c r="R210" s="276"/>
      <c r="S210" s="685" t="s">
        <v>221</v>
      </c>
      <c r="T210" s="467" t="s">
        <v>560</v>
      </c>
      <c r="U210" s="917"/>
      <c r="V210" s="68"/>
      <c r="W210" s="530"/>
    </row>
    <row r="211" spans="1:23" s="43" customFormat="1" ht="33" customHeight="1">
      <c r="A211" s="15"/>
      <c r="B211" s="21"/>
      <c r="C211" s="285"/>
      <c r="D211" s="58"/>
      <c r="E211" s="48"/>
      <c r="F211" s="48"/>
      <c r="G211" s="48"/>
      <c r="H211" s="48"/>
      <c r="I211" s="48"/>
      <c r="J211" s="48"/>
      <c r="K211" s="48"/>
      <c r="L211" s="48"/>
      <c r="M211" s="48"/>
      <c r="N211" s="89"/>
      <c r="O211" s="89"/>
      <c r="P211" s="394"/>
      <c r="Q211" s="248"/>
      <c r="R211" s="276"/>
      <c r="S211" s="263" t="s">
        <v>222</v>
      </c>
      <c r="T211" s="472" t="s">
        <v>561</v>
      </c>
      <c r="U211" s="918"/>
      <c r="V211" s="68"/>
      <c r="W211" s="530"/>
    </row>
    <row r="212" spans="1:23" s="43" customFormat="1" ht="24.75" customHeight="1">
      <c r="A212" s="15"/>
      <c r="B212" s="21"/>
      <c r="C212" s="484" t="s">
        <v>154</v>
      </c>
      <c r="D212" s="60"/>
      <c r="E212" s="50"/>
      <c r="F212" s="50"/>
      <c r="G212" s="50"/>
      <c r="H212" s="50"/>
      <c r="I212" s="50"/>
      <c r="J212" s="50"/>
      <c r="K212" s="50"/>
      <c r="L212" s="50"/>
      <c r="M212" s="50"/>
      <c r="N212" s="77">
        <v>7000000</v>
      </c>
      <c r="O212" s="77">
        <v>6300000</v>
      </c>
      <c r="P212" s="396">
        <f t="shared" ref="P212" si="50">O212-N212</f>
        <v>-700000</v>
      </c>
      <c r="Q212" s="315">
        <f t="shared" ref="Q212" si="51">(O212-N212)/N212</f>
        <v>-0.1</v>
      </c>
      <c r="R212" s="866" t="s">
        <v>462</v>
      </c>
      <c r="S212" s="686" t="s">
        <v>265</v>
      </c>
      <c r="T212" s="687" t="s">
        <v>463</v>
      </c>
      <c r="U212" s="688">
        <v>1200000</v>
      </c>
      <c r="V212" s="68"/>
      <c r="W212" s="530"/>
    </row>
    <row r="213" spans="1:23" s="43" customFormat="1">
      <c r="A213" s="15"/>
      <c r="B213" s="21"/>
      <c r="C213" s="21"/>
      <c r="D213" s="57"/>
      <c r="E213" s="47"/>
      <c r="F213" s="47"/>
      <c r="G213" s="47"/>
      <c r="H213" s="47"/>
      <c r="I213" s="47"/>
      <c r="J213" s="47"/>
      <c r="K213" s="47"/>
      <c r="L213" s="47"/>
      <c r="M213" s="47"/>
      <c r="N213" s="76"/>
      <c r="O213" s="76"/>
      <c r="P213" s="393"/>
      <c r="Q213" s="266"/>
      <c r="R213" s="867"/>
      <c r="S213" s="686" t="s">
        <v>249</v>
      </c>
      <c r="T213" s="689" t="s">
        <v>464</v>
      </c>
      <c r="U213" s="688">
        <f>2500*15*6</f>
        <v>225000</v>
      </c>
      <c r="V213" s="68"/>
      <c r="W213" s="530"/>
    </row>
    <row r="214" spans="1:23" s="43" customFormat="1">
      <c r="A214" s="15"/>
      <c r="B214" s="21"/>
      <c r="C214" s="21"/>
      <c r="D214" s="57"/>
      <c r="E214" s="47"/>
      <c r="F214" s="47"/>
      <c r="G214" s="47"/>
      <c r="H214" s="47"/>
      <c r="I214" s="47"/>
      <c r="J214" s="47"/>
      <c r="K214" s="47"/>
      <c r="L214" s="47"/>
      <c r="M214" s="47"/>
      <c r="N214" s="76"/>
      <c r="O214" s="76"/>
      <c r="P214" s="393"/>
      <c r="Q214" s="266"/>
      <c r="R214" s="867"/>
      <c r="S214" s="686" t="s">
        <v>266</v>
      </c>
      <c r="T214" s="687" t="s">
        <v>465</v>
      </c>
      <c r="U214" s="688">
        <v>32000</v>
      </c>
      <c r="V214" s="68"/>
      <c r="W214" s="530"/>
    </row>
    <row r="215" spans="1:23" s="43" customFormat="1">
      <c r="A215" s="15"/>
      <c r="B215" s="21"/>
      <c r="C215" s="21"/>
      <c r="D215" s="57"/>
      <c r="E215" s="47"/>
      <c r="F215" s="47"/>
      <c r="G215" s="47"/>
      <c r="H215" s="47"/>
      <c r="I215" s="47"/>
      <c r="J215" s="47"/>
      <c r="K215" s="47"/>
      <c r="L215" s="47"/>
      <c r="M215" s="47"/>
      <c r="N215" s="76"/>
      <c r="O215" s="76"/>
      <c r="P215" s="393"/>
      <c r="Q215" s="247"/>
      <c r="R215" s="859" t="s">
        <v>466</v>
      </c>
      <c r="S215" s="686" t="s">
        <v>265</v>
      </c>
      <c r="T215" s="687" t="s">
        <v>467</v>
      </c>
      <c r="U215" s="688">
        <f>300000*10</f>
        <v>3000000</v>
      </c>
      <c r="V215" s="68"/>
      <c r="W215" s="530"/>
    </row>
    <row r="216" spans="1:23" s="43" customFormat="1">
      <c r="A216" s="15"/>
      <c r="B216" s="21"/>
      <c r="C216" s="21"/>
      <c r="D216" s="57"/>
      <c r="E216" s="47"/>
      <c r="F216" s="47"/>
      <c r="G216" s="47"/>
      <c r="H216" s="47"/>
      <c r="I216" s="47"/>
      <c r="J216" s="47"/>
      <c r="K216" s="47"/>
      <c r="L216" s="47"/>
      <c r="M216" s="47"/>
      <c r="N216" s="76"/>
      <c r="O216" s="76"/>
      <c r="P216" s="393"/>
      <c r="Q216" s="247"/>
      <c r="R216" s="859"/>
      <c r="S216" s="686" t="s">
        <v>267</v>
      </c>
      <c r="T216" s="687" t="s">
        <v>468</v>
      </c>
      <c r="U216" s="688">
        <f>2500*10*15</f>
        <v>375000</v>
      </c>
      <c r="V216" s="68"/>
      <c r="W216" s="530"/>
    </row>
    <row r="217" spans="1:23" s="43" customFormat="1">
      <c r="A217" s="15"/>
      <c r="B217" s="21"/>
      <c r="C217" s="21"/>
      <c r="D217" s="57"/>
      <c r="E217" s="47"/>
      <c r="F217" s="47"/>
      <c r="G217" s="47"/>
      <c r="H217" s="47"/>
      <c r="I217" s="47"/>
      <c r="J217" s="47"/>
      <c r="K217" s="47"/>
      <c r="L217" s="47"/>
      <c r="M217" s="47"/>
      <c r="N217" s="76"/>
      <c r="O217" s="76"/>
      <c r="P217" s="393"/>
      <c r="Q217" s="247"/>
      <c r="R217" s="859"/>
      <c r="S217" s="686" t="s">
        <v>268</v>
      </c>
      <c r="T217" s="687" t="s">
        <v>469</v>
      </c>
      <c r="U217" s="688">
        <v>32000</v>
      </c>
      <c r="V217" s="68"/>
      <c r="W217" s="530"/>
    </row>
    <row r="218" spans="1:23" s="43" customFormat="1">
      <c r="A218" s="15"/>
      <c r="B218" s="21"/>
      <c r="C218" s="21"/>
      <c r="D218" s="57"/>
      <c r="E218" s="47"/>
      <c r="F218" s="47"/>
      <c r="G218" s="47"/>
      <c r="H218" s="47"/>
      <c r="I218" s="47"/>
      <c r="J218" s="47"/>
      <c r="K218" s="47"/>
      <c r="L218" s="47"/>
      <c r="M218" s="47"/>
      <c r="N218" s="76"/>
      <c r="O218" s="76"/>
      <c r="P218" s="393"/>
      <c r="Q218" s="247"/>
      <c r="R218" s="859" t="s">
        <v>470</v>
      </c>
      <c r="S218" s="686" t="s">
        <v>264</v>
      </c>
      <c r="T218" s="687" t="s">
        <v>471</v>
      </c>
      <c r="U218" s="688">
        <f>22000*28</f>
        <v>616000</v>
      </c>
      <c r="V218" s="68"/>
      <c r="W218" s="530"/>
    </row>
    <row r="219" spans="1:23" s="43" customFormat="1">
      <c r="A219" s="15"/>
      <c r="B219" s="21"/>
      <c r="C219" s="21"/>
      <c r="D219" s="57"/>
      <c r="E219" s="47"/>
      <c r="F219" s="47"/>
      <c r="G219" s="47"/>
      <c r="H219" s="47"/>
      <c r="I219" s="47"/>
      <c r="J219" s="47"/>
      <c r="K219" s="47"/>
      <c r="L219" s="47"/>
      <c r="M219" s="47"/>
      <c r="N219" s="76"/>
      <c r="O219" s="76"/>
      <c r="P219" s="393"/>
      <c r="Q219" s="247"/>
      <c r="R219" s="859"/>
      <c r="S219" s="686" t="s">
        <v>269</v>
      </c>
      <c r="T219" s="687" t="s">
        <v>472</v>
      </c>
      <c r="U219" s="688">
        <v>224000</v>
      </c>
      <c r="V219" s="68"/>
      <c r="W219" s="530"/>
    </row>
    <row r="220" spans="1:23" s="43" customFormat="1">
      <c r="A220" s="15"/>
      <c r="B220" s="21"/>
      <c r="C220" s="21"/>
      <c r="D220" s="57"/>
      <c r="E220" s="47"/>
      <c r="F220" s="47"/>
      <c r="G220" s="47"/>
      <c r="H220" s="47"/>
      <c r="I220" s="47"/>
      <c r="J220" s="47"/>
      <c r="K220" s="47"/>
      <c r="L220" s="47"/>
      <c r="M220" s="47"/>
      <c r="N220" s="76"/>
      <c r="O220" s="76"/>
      <c r="P220" s="393"/>
      <c r="Q220" s="247"/>
      <c r="R220" s="859"/>
      <c r="S220" s="686" t="s">
        <v>267</v>
      </c>
      <c r="T220" s="687" t="s">
        <v>473</v>
      </c>
      <c r="U220" s="688">
        <v>70000</v>
      </c>
      <c r="V220" s="68"/>
      <c r="W220" s="530"/>
    </row>
    <row r="221" spans="1:23" s="43" customFormat="1">
      <c r="A221" s="15"/>
      <c r="B221" s="21"/>
      <c r="C221" s="21"/>
      <c r="D221" s="57"/>
      <c r="E221" s="47"/>
      <c r="F221" s="47"/>
      <c r="G221" s="47"/>
      <c r="H221" s="47"/>
      <c r="I221" s="47"/>
      <c r="J221" s="47"/>
      <c r="K221" s="47"/>
      <c r="L221" s="47"/>
      <c r="M221" s="47"/>
      <c r="N221" s="76"/>
      <c r="O221" s="76"/>
      <c r="P221" s="393"/>
      <c r="Q221" s="247"/>
      <c r="R221" s="859"/>
      <c r="S221" s="686" t="s">
        <v>270</v>
      </c>
      <c r="T221" s="687" t="s">
        <v>474</v>
      </c>
      <c r="U221" s="688">
        <v>400000</v>
      </c>
      <c r="V221" s="68"/>
      <c r="W221" s="530"/>
    </row>
    <row r="222" spans="1:23" s="43" customFormat="1">
      <c r="A222" s="15"/>
      <c r="B222" s="21"/>
      <c r="C222" s="21"/>
      <c r="D222" s="57"/>
      <c r="E222" s="47"/>
      <c r="F222" s="47"/>
      <c r="G222" s="47"/>
      <c r="H222" s="47"/>
      <c r="I222" s="47"/>
      <c r="J222" s="47"/>
      <c r="K222" s="47"/>
      <c r="L222" s="47"/>
      <c r="M222" s="47"/>
      <c r="N222" s="76"/>
      <c r="O222" s="76"/>
      <c r="P222" s="393"/>
      <c r="Q222" s="247"/>
      <c r="R222" s="859"/>
      <c r="S222" s="686" t="s">
        <v>271</v>
      </c>
      <c r="T222" s="687" t="s">
        <v>475</v>
      </c>
      <c r="U222" s="688">
        <v>70000</v>
      </c>
      <c r="V222" s="68"/>
      <c r="W222" s="530"/>
    </row>
    <row r="223" spans="1:23" s="43" customFormat="1">
      <c r="A223" s="15"/>
      <c r="B223" s="21"/>
      <c r="C223" s="21"/>
      <c r="D223" s="57"/>
      <c r="E223" s="47"/>
      <c r="F223" s="47"/>
      <c r="G223" s="47"/>
      <c r="H223" s="47"/>
      <c r="I223" s="47"/>
      <c r="J223" s="47"/>
      <c r="K223" s="47"/>
      <c r="L223" s="47"/>
      <c r="M223" s="47"/>
      <c r="N223" s="76"/>
      <c r="O223" s="76"/>
      <c r="P223" s="393"/>
      <c r="Q223" s="247"/>
      <c r="R223" s="859"/>
      <c r="S223" s="686" t="s">
        <v>272</v>
      </c>
      <c r="T223" s="687" t="s">
        <v>476</v>
      </c>
      <c r="U223" s="690">
        <v>24000</v>
      </c>
      <c r="V223" s="68"/>
      <c r="W223" s="530"/>
    </row>
    <row r="224" spans="1:23" s="43" customFormat="1">
      <c r="A224" s="15"/>
      <c r="B224" s="21"/>
      <c r="C224" s="21"/>
      <c r="D224" s="57"/>
      <c r="E224" s="47"/>
      <c r="F224" s="47"/>
      <c r="G224" s="47"/>
      <c r="H224" s="47"/>
      <c r="I224" s="47"/>
      <c r="J224" s="47"/>
      <c r="K224" s="47"/>
      <c r="L224" s="47"/>
      <c r="M224" s="47"/>
      <c r="N224" s="76"/>
      <c r="O224" s="76"/>
      <c r="P224" s="393"/>
      <c r="Q224" s="247"/>
      <c r="R224" s="860"/>
      <c r="S224" s="691" t="s">
        <v>273</v>
      </c>
      <c r="T224" s="692" t="s">
        <v>477</v>
      </c>
      <c r="U224" s="693">
        <v>32000</v>
      </c>
      <c r="V224" s="68"/>
      <c r="W224" s="530"/>
    </row>
    <row r="225" spans="1:23" s="43" customFormat="1" ht="23.25" customHeight="1">
      <c r="A225" s="15"/>
      <c r="B225" s="21"/>
      <c r="C225" s="484" t="s">
        <v>328</v>
      </c>
      <c r="D225" s="60"/>
      <c r="E225" s="50"/>
      <c r="F225" s="50"/>
      <c r="G225" s="50"/>
      <c r="H225" s="50"/>
      <c r="I225" s="50"/>
      <c r="J225" s="50"/>
      <c r="K225" s="50"/>
      <c r="L225" s="50"/>
      <c r="M225" s="50"/>
      <c r="N225" s="77">
        <v>10867000</v>
      </c>
      <c r="O225" s="77">
        <v>11031000</v>
      </c>
      <c r="P225" s="396">
        <f t="shared" ref="P225" si="52">O225-N225</f>
        <v>164000</v>
      </c>
      <c r="Q225" s="315">
        <f t="shared" ref="Q225" si="53">(O225-N225)/N225</f>
        <v>1.5091561608539616E-2</v>
      </c>
      <c r="R225" s="637" t="s">
        <v>326</v>
      </c>
      <c r="S225" s="638" t="s">
        <v>7</v>
      </c>
      <c r="T225" s="694" t="s">
        <v>394</v>
      </c>
      <c r="U225" s="695">
        <v>8632800</v>
      </c>
      <c r="V225" s="68"/>
      <c r="W225" s="218"/>
    </row>
    <row r="226" spans="1:23" s="43" customFormat="1" ht="23.25" customHeight="1">
      <c r="A226" s="15"/>
      <c r="B226" s="21"/>
      <c r="C226" s="76"/>
      <c r="D226" s="57"/>
      <c r="E226" s="47"/>
      <c r="F226" s="47"/>
      <c r="G226" s="47"/>
      <c r="H226" s="47"/>
      <c r="I226" s="47"/>
      <c r="J226" s="47"/>
      <c r="K226" s="47"/>
      <c r="L226" s="47"/>
      <c r="M226" s="47"/>
      <c r="N226" s="76"/>
      <c r="O226" s="76"/>
      <c r="P226" s="76"/>
      <c r="Q226" s="318"/>
      <c r="R226" s="236"/>
      <c r="S226" s="638" t="s">
        <v>247</v>
      </c>
      <c r="T226" s="696" t="s">
        <v>392</v>
      </c>
      <c r="U226" s="695">
        <v>828600</v>
      </c>
      <c r="V226" s="68"/>
      <c r="W226" s="218"/>
    </row>
    <row r="227" spans="1:23" s="43" customFormat="1" ht="23.25" customHeight="1">
      <c r="A227" s="15"/>
      <c r="B227" s="21"/>
      <c r="C227" s="76"/>
      <c r="D227" s="57"/>
      <c r="E227" s="47"/>
      <c r="F227" s="47"/>
      <c r="G227" s="47"/>
      <c r="H227" s="47"/>
      <c r="I227" s="47"/>
      <c r="J227" s="47"/>
      <c r="K227" s="47"/>
      <c r="L227" s="47"/>
      <c r="M227" s="47"/>
      <c r="N227" s="76"/>
      <c r="O227" s="76"/>
      <c r="P227" s="76"/>
      <c r="Q227" s="418"/>
      <c r="R227" s="635"/>
      <c r="S227" s="697" t="s">
        <v>327</v>
      </c>
      <c r="T227" s="698" t="s">
        <v>393</v>
      </c>
      <c r="U227" s="219">
        <v>1569600</v>
      </c>
      <c r="V227" s="68"/>
      <c r="W227" s="598"/>
    </row>
    <row r="228" spans="1:23" s="479" customFormat="1" ht="23.25" customHeight="1">
      <c r="A228" s="473"/>
      <c r="B228" s="474"/>
      <c r="C228" s="134" t="s">
        <v>157</v>
      </c>
      <c r="D228" s="475"/>
      <c r="E228" s="476"/>
      <c r="F228" s="476"/>
      <c r="G228" s="476"/>
      <c r="H228" s="476"/>
      <c r="I228" s="476"/>
      <c r="J228" s="476"/>
      <c r="K228" s="476"/>
      <c r="L228" s="476"/>
      <c r="M228" s="476"/>
      <c r="N228" s="463">
        <v>10000000</v>
      </c>
      <c r="O228" s="463">
        <v>10000000</v>
      </c>
      <c r="P228" s="396">
        <f t="shared" ref="P228" si="54">O228-N228</f>
        <v>0</v>
      </c>
      <c r="Q228" s="486">
        <f t="shared" ref="Q228" si="55">(O228-N228)/N228</f>
        <v>0</v>
      </c>
      <c r="R228" s="915" t="s">
        <v>666</v>
      </c>
      <c r="S228" s="861" t="s">
        <v>296</v>
      </c>
      <c r="T228" s="723" t="s">
        <v>660</v>
      </c>
      <c r="U228" s="916">
        <v>2341000</v>
      </c>
      <c r="V228" s="478"/>
      <c r="W228" s="538"/>
    </row>
    <row r="229" spans="1:23" s="479" customFormat="1" ht="23.25" customHeight="1">
      <c r="A229" s="473"/>
      <c r="B229" s="474"/>
      <c r="C229" s="487"/>
      <c r="D229" s="475"/>
      <c r="E229" s="476"/>
      <c r="F229" s="476"/>
      <c r="G229" s="476"/>
      <c r="H229" s="476"/>
      <c r="I229" s="476"/>
      <c r="J229" s="476"/>
      <c r="K229" s="476"/>
      <c r="L229" s="476"/>
      <c r="M229" s="476"/>
      <c r="N229" s="488"/>
      <c r="O229" s="488"/>
      <c r="P229" s="489"/>
      <c r="Q229" s="490"/>
      <c r="R229" s="915"/>
      <c r="S229" s="861"/>
      <c r="T229" s="723" t="s">
        <v>661</v>
      </c>
      <c r="U229" s="916"/>
      <c r="V229" s="478"/>
      <c r="W229" s="538"/>
    </row>
    <row r="230" spans="1:23" s="479" customFormat="1" ht="23.25" customHeight="1">
      <c r="A230" s="473"/>
      <c r="B230" s="474"/>
      <c r="C230" s="491"/>
      <c r="D230" s="475"/>
      <c r="E230" s="476"/>
      <c r="F230" s="476"/>
      <c r="G230" s="476"/>
      <c r="H230" s="476"/>
      <c r="I230" s="476"/>
      <c r="J230" s="476"/>
      <c r="K230" s="476"/>
      <c r="L230" s="476"/>
      <c r="M230" s="476"/>
      <c r="N230" s="492"/>
      <c r="O230" s="492"/>
      <c r="P230" s="489"/>
      <c r="Q230" s="493"/>
      <c r="R230" s="915"/>
      <c r="S230" s="861"/>
      <c r="T230" s="723" t="s">
        <v>662</v>
      </c>
      <c r="U230" s="916"/>
      <c r="V230" s="478"/>
      <c r="W230" s="538"/>
    </row>
    <row r="231" spans="1:23" s="479" customFormat="1" ht="23.25" customHeight="1">
      <c r="A231" s="473"/>
      <c r="B231" s="474"/>
      <c r="C231" s="491"/>
      <c r="D231" s="475"/>
      <c r="E231" s="476"/>
      <c r="F231" s="476"/>
      <c r="G231" s="476"/>
      <c r="H231" s="476"/>
      <c r="I231" s="476"/>
      <c r="J231" s="476"/>
      <c r="K231" s="476"/>
      <c r="L231" s="476"/>
      <c r="M231" s="476"/>
      <c r="N231" s="492"/>
      <c r="O231" s="492"/>
      <c r="P231" s="489"/>
      <c r="Q231" s="493"/>
      <c r="R231" s="915"/>
      <c r="S231" s="861"/>
      <c r="T231" s="723" t="s">
        <v>663</v>
      </c>
      <c r="U231" s="916"/>
      <c r="V231" s="478"/>
      <c r="W231" s="538"/>
    </row>
    <row r="232" spans="1:23" s="479" customFormat="1" ht="23.25" customHeight="1">
      <c r="A232" s="473"/>
      <c r="B232" s="474"/>
      <c r="C232" s="491"/>
      <c r="D232" s="475"/>
      <c r="E232" s="476"/>
      <c r="F232" s="476"/>
      <c r="G232" s="476"/>
      <c r="H232" s="476"/>
      <c r="I232" s="476"/>
      <c r="J232" s="476"/>
      <c r="K232" s="476"/>
      <c r="L232" s="476"/>
      <c r="M232" s="476"/>
      <c r="N232" s="492"/>
      <c r="O232" s="492"/>
      <c r="P232" s="489"/>
      <c r="Q232" s="493"/>
      <c r="R232" s="915"/>
      <c r="S232" s="861"/>
      <c r="T232" s="723" t="s">
        <v>664</v>
      </c>
      <c r="U232" s="916"/>
      <c r="V232" s="478"/>
      <c r="W232" s="538"/>
    </row>
    <row r="233" spans="1:23" s="479" customFormat="1" ht="23.25" customHeight="1">
      <c r="A233" s="473"/>
      <c r="B233" s="474"/>
      <c r="C233" s="462"/>
      <c r="D233" s="475"/>
      <c r="E233" s="476"/>
      <c r="F233" s="476"/>
      <c r="G233" s="476"/>
      <c r="H233" s="476"/>
      <c r="I233" s="476"/>
      <c r="J233" s="476"/>
      <c r="K233" s="476"/>
      <c r="L233" s="476"/>
      <c r="M233" s="476"/>
      <c r="N233" s="462"/>
      <c r="O233" s="462"/>
      <c r="P233" s="462"/>
      <c r="Q233" s="477"/>
      <c r="R233" s="862" t="s">
        <v>665</v>
      </c>
      <c r="S233" s="865" t="s">
        <v>298</v>
      </c>
      <c r="T233" s="724" t="s">
        <v>670</v>
      </c>
      <c r="U233" s="909">
        <v>2248000</v>
      </c>
      <c r="V233" s="478"/>
      <c r="W233" s="538"/>
    </row>
    <row r="234" spans="1:23" s="479" customFormat="1" ht="23.25" customHeight="1">
      <c r="A234" s="473"/>
      <c r="B234" s="474"/>
      <c r="C234" s="462"/>
      <c r="D234" s="475"/>
      <c r="E234" s="476"/>
      <c r="F234" s="476"/>
      <c r="G234" s="476"/>
      <c r="H234" s="476"/>
      <c r="I234" s="476"/>
      <c r="J234" s="476"/>
      <c r="K234" s="476"/>
      <c r="L234" s="476"/>
      <c r="M234" s="476"/>
      <c r="N234" s="462"/>
      <c r="O234" s="462"/>
      <c r="P234" s="462"/>
      <c r="Q234" s="477"/>
      <c r="R234" s="862"/>
      <c r="S234" s="865"/>
      <c r="T234" s="724" t="s">
        <v>669</v>
      </c>
      <c r="U234" s="909"/>
      <c r="V234" s="478"/>
      <c r="W234" s="538"/>
    </row>
    <row r="235" spans="1:23" s="479" customFormat="1" ht="23.25" customHeight="1">
      <c r="A235" s="473"/>
      <c r="B235" s="474"/>
      <c r="C235" s="462"/>
      <c r="D235" s="475"/>
      <c r="E235" s="476"/>
      <c r="F235" s="476"/>
      <c r="G235" s="476"/>
      <c r="H235" s="476"/>
      <c r="I235" s="476"/>
      <c r="J235" s="476"/>
      <c r="K235" s="476"/>
      <c r="L235" s="476"/>
      <c r="M235" s="476"/>
      <c r="N235" s="462"/>
      <c r="O235" s="462"/>
      <c r="P235" s="462"/>
      <c r="Q235" s="477"/>
      <c r="R235" s="862"/>
      <c r="S235" s="865"/>
      <c r="T235" s="724" t="s">
        <v>671</v>
      </c>
      <c r="U235" s="909"/>
      <c r="V235" s="478"/>
      <c r="W235" s="538"/>
    </row>
    <row r="236" spans="1:23" s="479" customFormat="1" ht="23.25" customHeight="1">
      <c r="A236" s="473"/>
      <c r="B236" s="474"/>
      <c r="C236" s="462"/>
      <c r="D236" s="475"/>
      <c r="E236" s="476"/>
      <c r="F236" s="476"/>
      <c r="G236" s="476"/>
      <c r="H236" s="476"/>
      <c r="I236" s="476"/>
      <c r="J236" s="476"/>
      <c r="K236" s="476"/>
      <c r="L236" s="476"/>
      <c r="M236" s="476"/>
      <c r="N236" s="462"/>
      <c r="O236" s="462"/>
      <c r="P236" s="462"/>
      <c r="Q236" s="477"/>
      <c r="R236" s="862"/>
      <c r="S236" s="865"/>
      <c r="T236" s="724" t="s">
        <v>672</v>
      </c>
      <c r="U236" s="909"/>
      <c r="V236" s="478"/>
      <c r="W236" s="538"/>
    </row>
    <row r="237" spans="1:23" s="479" customFormat="1" ht="23.25" customHeight="1">
      <c r="A237" s="473"/>
      <c r="B237" s="474"/>
      <c r="C237" s="462"/>
      <c r="D237" s="475"/>
      <c r="E237" s="476"/>
      <c r="F237" s="476"/>
      <c r="G237" s="476"/>
      <c r="H237" s="476"/>
      <c r="I237" s="476"/>
      <c r="J237" s="476"/>
      <c r="K237" s="476"/>
      <c r="L237" s="476"/>
      <c r="M237" s="476"/>
      <c r="N237" s="462"/>
      <c r="O237" s="462"/>
      <c r="P237" s="462"/>
      <c r="Q237" s="477"/>
      <c r="R237" s="862"/>
      <c r="S237" s="865"/>
      <c r="T237" s="724" t="s">
        <v>299</v>
      </c>
      <c r="U237" s="909"/>
      <c r="V237" s="478"/>
      <c r="W237" s="538"/>
    </row>
    <row r="238" spans="1:23" s="479" customFormat="1" ht="23.25" customHeight="1">
      <c r="A238" s="473"/>
      <c r="B238" s="474"/>
      <c r="C238" s="462"/>
      <c r="D238" s="475"/>
      <c r="E238" s="476"/>
      <c r="F238" s="476"/>
      <c r="G238" s="476"/>
      <c r="H238" s="476"/>
      <c r="I238" s="476"/>
      <c r="J238" s="476"/>
      <c r="K238" s="476"/>
      <c r="L238" s="476"/>
      <c r="M238" s="476"/>
      <c r="N238" s="462"/>
      <c r="O238" s="462"/>
      <c r="P238" s="462"/>
      <c r="Q238" s="477"/>
      <c r="R238" s="862"/>
      <c r="S238" s="865"/>
      <c r="T238" s="724" t="s">
        <v>673</v>
      </c>
      <c r="U238" s="909"/>
      <c r="V238" s="478"/>
      <c r="W238" s="538"/>
    </row>
    <row r="239" spans="1:23" s="479" customFormat="1" ht="23.25" customHeight="1">
      <c r="A239" s="473"/>
      <c r="B239" s="474"/>
      <c r="C239" s="462"/>
      <c r="D239" s="475"/>
      <c r="E239" s="476"/>
      <c r="F239" s="476"/>
      <c r="G239" s="476"/>
      <c r="H239" s="476"/>
      <c r="I239" s="476"/>
      <c r="J239" s="476"/>
      <c r="K239" s="476"/>
      <c r="L239" s="476"/>
      <c r="M239" s="476"/>
      <c r="N239" s="462"/>
      <c r="O239" s="462"/>
      <c r="P239" s="462"/>
      <c r="Q239" s="477"/>
      <c r="R239" s="862"/>
      <c r="S239" s="865"/>
      <c r="T239" s="724" t="s">
        <v>674</v>
      </c>
      <c r="U239" s="909"/>
      <c r="V239" s="478"/>
      <c r="W239" s="538"/>
    </row>
    <row r="240" spans="1:23" s="479" customFormat="1" ht="23.25" customHeight="1">
      <c r="A240" s="473"/>
      <c r="B240" s="474"/>
      <c r="C240" s="462"/>
      <c r="D240" s="475"/>
      <c r="E240" s="476"/>
      <c r="F240" s="476"/>
      <c r="G240" s="476"/>
      <c r="H240" s="476"/>
      <c r="I240" s="476"/>
      <c r="J240" s="476"/>
      <c r="K240" s="476"/>
      <c r="L240" s="476"/>
      <c r="M240" s="476"/>
      <c r="N240" s="462"/>
      <c r="O240" s="462"/>
      <c r="P240" s="462"/>
      <c r="Q240" s="477"/>
      <c r="R240" s="862"/>
      <c r="S240" s="865"/>
      <c r="T240" s="724" t="s">
        <v>300</v>
      </c>
      <c r="U240" s="909"/>
      <c r="V240" s="478"/>
      <c r="W240" s="538"/>
    </row>
    <row r="241" spans="1:23" s="479" customFormat="1" ht="23.25" customHeight="1">
      <c r="A241" s="473"/>
      <c r="B241" s="474"/>
      <c r="C241" s="462"/>
      <c r="D241" s="475"/>
      <c r="E241" s="476"/>
      <c r="F241" s="476"/>
      <c r="G241" s="476"/>
      <c r="H241" s="476"/>
      <c r="I241" s="476"/>
      <c r="J241" s="476"/>
      <c r="K241" s="476"/>
      <c r="L241" s="476"/>
      <c r="M241" s="476"/>
      <c r="N241" s="462"/>
      <c r="O241" s="462"/>
      <c r="P241" s="462"/>
      <c r="Q241" s="477"/>
      <c r="R241" s="862"/>
      <c r="S241" s="865"/>
      <c r="T241" s="724" t="s">
        <v>301</v>
      </c>
      <c r="U241" s="909"/>
      <c r="V241" s="478"/>
      <c r="W241" s="538"/>
    </row>
    <row r="242" spans="1:23" s="479" customFormat="1" ht="23.25" customHeight="1">
      <c r="A242" s="473"/>
      <c r="B242" s="474"/>
      <c r="C242" s="462"/>
      <c r="D242" s="475"/>
      <c r="E242" s="476"/>
      <c r="F242" s="476"/>
      <c r="G242" s="476"/>
      <c r="H242" s="476"/>
      <c r="I242" s="476"/>
      <c r="J242" s="476"/>
      <c r="K242" s="476"/>
      <c r="L242" s="476"/>
      <c r="M242" s="476"/>
      <c r="N242" s="462"/>
      <c r="O242" s="462"/>
      <c r="P242" s="462"/>
      <c r="Q242" s="477"/>
      <c r="R242" s="862"/>
      <c r="S242" s="865"/>
      <c r="T242" s="724" t="s">
        <v>684</v>
      </c>
      <c r="U242" s="909"/>
      <c r="V242" s="478"/>
      <c r="W242" s="538"/>
    </row>
    <row r="243" spans="1:23" s="479" customFormat="1" ht="23.25" customHeight="1">
      <c r="A243" s="473"/>
      <c r="B243" s="474"/>
      <c r="C243" s="462"/>
      <c r="D243" s="475"/>
      <c r="E243" s="476"/>
      <c r="F243" s="476"/>
      <c r="G243" s="476"/>
      <c r="H243" s="476"/>
      <c r="I243" s="476"/>
      <c r="J243" s="476"/>
      <c r="K243" s="476"/>
      <c r="L243" s="476"/>
      <c r="M243" s="476"/>
      <c r="N243" s="462"/>
      <c r="O243" s="462"/>
      <c r="P243" s="462"/>
      <c r="Q243" s="477"/>
      <c r="R243" s="862"/>
      <c r="S243" s="865" t="s">
        <v>685</v>
      </c>
      <c r="T243" s="724" t="s">
        <v>686</v>
      </c>
      <c r="U243" s="909">
        <v>1945000</v>
      </c>
      <c r="V243" s="478"/>
      <c r="W243" s="538"/>
    </row>
    <row r="244" spans="1:23" s="479" customFormat="1" ht="23.25" customHeight="1">
      <c r="A244" s="473"/>
      <c r="B244" s="474"/>
      <c r="C244" s="462"/>
      <c r="D244" s="475"/>
      <c r="E244" s="476"/>
      <c r="F244" s="476"/>
      <c r="G244" s="476"/>
      <c r="H244" s="476"/>
      <c r="I244" s="476"/>
      <c r="J244" s="476"/>
      <c r="K244" s="476"/>
      <c r="L244" s="476"/>
      <c r="M244" s="476"/>
      <c r="N244" s="462"/>
      <c r="O244" s="462"/>
      <c r="P244" s="462"/>
      <c r="Q244" s="477"/>
      <c r="R244" s="862"/>
      <c r="S244" s="865"/>
      <c r="T244" s="724" t="s">
        <v>302</v>
      </c>
      <c r="U244" s="909"/>
      <c r="V244" s="478"/>
      <c r="W244" s="538"/>
    </row>
    <row r="245" spans="1:23" s="479" customFormat="1" ht="23.25" customHeight="1">
      <c r="A245" s="473"/>
      <c r="B245" s="474"/>
      <c r="C245" s="462"/>
      <c r="D245" s="475"/>
      <c r="E245" s="476"/>
      <c r="F245" s="476"/>
      <c r="G245" s="476"/>
      <c r="H245" s="476"/>
      <c r="I245" s="476"/>
      <c r="J245" s="476"/>
      <c r="K245" s="476"/>
      <c r="L245" s="476"/>
      <c r="M245" s="476"/>
      <c r="N245" s="462"/>
      <c r="O245" s="462"/>
      <c r="P245" s="462"/>
      <c r="Q245" s="477"/>
      <c r="R245" s="862"/>
      <c r="S245" s="865"/>
      <c r="T245" s="724" t="s">
        <v>687</v>
      </c>
      <c r="U245" s="909"/>
      <c r="V245" s="478"/>
      <c r="W245" s="538"/>
    </row>
    <row r="246" spans="1:23" s="479" customFormat="1" ht="23.25" customHeight="1">
      <c r="A246" s="473"/>
      <c r="B246" s="474"/>
      <c r="C246" s="462"/>
      <c r="D246" s="475"/>
      <c r="E246" s="476"/>
      <c r="F246" s="476"/>
      <c r="G246" s="476"/>
      <c r="H246" s="476"/>
      <c r="I246" s="476"/>
      <c r="J246" s="476"/>
      <c r="K246" s="476"/>
      <c r="L246" s="476"/>
      <c r="M246" s="476"/>
      <c r="N246" s="462"/>
      <c r="O246" s="462"/>
      <c r="P246" s="462"/>
      <c r="Q246" s="477"/>
      <c r="R246" s="862"/>
      <c r="S246" s="865"/>
      <c r="T246" s="724" t="s">
        <v>688</v>
      </c>
      <c r="U246" s="909"/>
      <c r="V246" s="478"/>
      <c r="W246" s="538"/>
    </row>
    <row r="247" spans="1:23" s="479" customFormat="1" ht="23.25" customHeight="1">
      <c r="A247" s="473"/>
      <c r="B247" s="474"/>
      <c r="C247" s="462"/>
      <c r="D247" s="475"/>
      <c r="E247" s="476"/>
      <c r="F247" s="476"/>
      <c r="G247" s="476"/>
      <c r="H247" s="476"/>
      <c r="I247" s="476"/>
      <c r="J247" s="476"/>
      <c r="K247" s="476"/>
      <c r="L247" s="476"/>
      <c r="M247" s="476"/>
      <c r="N247" s="462"/>
      <c r="O247" s="462"/>
      <c r="P247" s="462"/>
      <c r="Q247" s="477"/>
      <c r="R247" s="862"/>
      <c r="S247" s="865"/>
      <c r="T247" s="724" t="s">
        <v>690</v>
      </c>
      <c r="U247" s="909"/>
      <c r="V247" s="478"/>
      <c r="W247" s="538"/>
    </row>
    <row r="248" spans="1:23" s="479" customFormat="1" ht="23.25" customHeight="1">
      <c r="A248" s="473"/>
      <c r="B248" s="474"/>
      <c r="C248" s="462"/>
      <c r="D248" s="475"/>
      <c r="E248" s="476"/>
      <c r="F248" s="476"/>
      <c r="G248" s="476"/>
      <c r="H248" s="476"/>
      <c r="I248" s="476"/>
      <c r="J248" s="476"/>
      <c r="K248" s="476"/>
      <c r="L248" s="476"/>
      <c r="M248" s="476"/>
      <c r="N248" s="462"/>
      <c r="O248" s="462"/>
      <c r="P248" s="462"/>
      <c r="Q248" s="477"/>
      <c r="R248" s="862"/>
      <c r="S248" s="865"/>
      <c r="T248" s="724" t="s">
        <v>689</v>
      </c>
      <c r="U248" s="909"/>
      <c r="V248" s="478"/>
      <c r="W248" s="538"/>
    </row>
    <row r="249" spans="1:23" s="479" customFormat="1" ht="23.25" customHeight="1">
      <c r="A249" s="473"/>
      <c r="B249" s="474"/>
      <c r="C249" s="462"/>
      <c r="D249" s="475"/>
      <c r="E249" s="476"/>
      <c r="F249" s="476"/>
      <c r="G249" s="476"/>
      <c r="H249" s="476"/>
      <c r="I249" s="476"/>
      <c r="J249" s="476"/>
      <c r="K249" s="476"/>
      <c r="L249" s="476"/>
      <c r="M249" s="476"/>
      <c r="N249" s="462"/>
      <c r="O249" s="462"/>
      <c r="P249" s="462"/>
      <c r="Q249" s="477"/>
      <c r="R249" s="862"/>
      <c r="S249" s="865"/>
      <c r="T249" s="724" t="s">
        <v>691</v>
      </c>
      <c r="U249" s="909"/>
      <c r="V249" s="478"/>
      <c r="W249" s="538"/>
    </row>
    <row r="250" spans="1:23" s="479" customFormat="1" ht="23.25" customHeight="1">
      <c r="A250" s="473"/>
      <c r="B250" s="474"/>
      <c r="C250" s="462"/>
      <c r="D250" s="475"/>
      <c r="E250" s="476"/>
      <c r="F250" s="476"/>
      <c r="G250" s="476"/>
      <c r="H250" s="476"/>
      <c r="I250" s="476"/>
      <c r="J250" s="476"/>
      <c r="K250" s="476"/>
      <c r="L250" s="476"/>
      <c r="M250" s="476"/>
      <c r="N250" s="462"/>
      <c r="O250" s="462"/>
      <c r="P250" s="462"/>
      <c r="Q250" s="477"/>
      <c r="R250" s="862"/>
      <c r="S250" s="865"/>
      <c r="T250" s="724" t="s">
        <v>693</v>
      </c>
      <c r="U250" s="909"/>
      <c r="V250" s="478"/>
      <c r="W250" s="538"/>
    </row>
    <row r="251" spans="1:23" s="479" customFormat="1" ht="23.25" customHeight="1">
      <c r="A251" s="473"/>
      <c r="B251" s="474"/>
      <c r="C251" s="462"/>
      <c r="D251" s="475"/>
      <c r="E251" s="476"/>
      <c r="F251" s="476"/>
      <c r="G251" s="476"/>
      <c r="H251" s="476"/>
      <c r="I251" s="476"/>
      <c r="J251" s="476"/>
      <c r="K251" s="476"/>
      <c r="L251" s="476"/>
      <c r="M251" s="476"/>
      <c r="N251" s="462"/>
      <c r="O251" s="462"/>
      <c r="P251" s="462"/>
      <c r="Q251" s="477"/>
      <c r="R251" s="862"/>
      <c r="S251" s="865"/>
      <c r="T251" s="724" t="s">
        <v>692</v>
      </c>
      <c r="U251" s="909"/>
      <c r="V251" s="478"/>
      <c r="W251" s="538"/>
    </row>
    <row r="252" spans="1:23" s="479" customFormat="1" ht="23.25" customHeight="1">
      <c r="A252" s="473"/>
      <c r="B252" s="474"/>
      <c r="C252" s="462"/>
      <c r="D252" s="475"/>
      <c r="E252" s="476"/>
      <c r="F252" s="476"/>
      <c r="G252" s="476"/>
      <c r="H252" s="476"/>
      <c r="I252" s="476"/>
      <c r="J252" s="476"/>
      <c r="K252" s="476"/>
      <c r="L252" s="476"/>
      <c r="M252" s="476"/>
      <c r="N252" s="462"/>
      <c r="O252" s="462"/>
      <c r="P252" s="462"/>
      <c r="Q252" s="477"/>
      <c r="R252" s="865" t="s">
        <v>667</v>
      </c>
      <c r="S252" s="870" t="s">
        <v>668</v>
      </c>
      <c r="T252" s="724" t="s">
        <v>694</v>
      </c>
      <c r="U252" s="909">
        <v>3466000</v>
      </c>
      <c r="V252" s="478"/>
      <c r="W252" s="538"/>
    </row>
    <row r="253" spans="1:23" s="479" customFormat="1" ht="23.25" customHeight="1">
      <c r="A253" s="473"/>
      <c r="B253" s="474"/>
      <c r="C253" s="462"/>
      <c r="D253" s="475"/>
      <c r="E253" s="476"/>
      <c r="F253" s="476"/>
      <c r="G253" s="476"/>
      <c r="H253" s="476"/>
      <c r="I253" s="476"/>
      <c r="J253" s="476"/>
      <c r="K253" s="476"/>
      <c r="L253" s="476"/>
      <c r="M253" s="476"/>
      <c r="N253" s="462"/>
      <c r="O253" s="462"/>
      <c r="P253" s="462"/>
      <c r="Q253" s="477"/>
      <c r="R253" s="868"/>
      <c r="S253" s="870"/>
      <c r="T253" s="724" t="s">
        <v>695</v>
      </c>
      <c r="U253" s="909"/>
      <c r="V253" s="478"/>
      <c r="W253" s="538"/>
    </row>
    <row r="254" spans="1:23" s="479" customFormat="1" ht="23.25" customHeight="1">
      <c r="A254" s="473"/>
      <c r="B254" s="474"/>
      <c r="C254" s="462"/>
      <c r="D254" s="475"/>
      <c r="E254" s="476"/>
      <c r="F254" s="476"/>
      <c r="G254" s="476"/>
      <c r="H254" s="476"/>
      <c r="I254" s="476"/>
      <c r="J254" s="476"/>
      <c r="K254" s="476"/>
      <c r="L254" s="476"/>
      <c r="M254" s="476"/>
      <c r="N254" s="462"/>
      <c r="O254" s="462"/>
      <c r="P254" s="462"/>
      <c r="Q254" s="477"/>
      <c r="R254" s="868"/>
      <c r="S254" s="870"/>
      <c r="T254" s="724" t="s">
        <v>696</v>
      </c>
      <c r="U254" s="909"/>
      <c r="V254" s="478"/>
      <c r="W254" s="538"/>
    </row>
    <row r="255" spans="1:23" s="479" customFormat="1" ht="23.25" customHeight="1">
      <c r="A255" s="473"/>
      <c r="B255" s="474"/>
      <c r="C255" s="462"/>
      <c r="D255" s="475"/>
      <c r="E255" s="476"/>
      <c r="F255" s="476"/>
      <c r="G255" s="476"/>
      <c r="H255" s="476"/>
      <c r="I255" s="476"/>
      <c r="J255" s="476"/>
      <c r="K255" s="476"/>
      <c r="L255" s="476"/>
      <c r="M255" s="476"/>
      <c r="N255" s="462"/>
      <c r="O255" s="462"/>
      <c r="P255" s="462"/>
      <c r="Q255" s="477"/>
      <c r="R255" s="868"/>
      <c r="S255" s="870"/>
      <c r="T255" s="724" t="s">
        <v>697</v>
      </c>
      <c r="U255" s="909"/>
      <c r="V255" s="478"/>
      <c r="W255" s="538"/>
    </row>
    <row r="256" spans="1:23" s="479" customFormat="1" ht="23.25" customHeight="1">
      <c r="A256" s="473"/>
      <c r="B256" s="474"/>
      <c r="C256" s="462"/>
      <c r="D256" s="475"/>
      <c r="E256" s="476"/>
      <c r="F256" s="476"/>
      <c r="G256" s="476"/>
      <c r="H256" s="476"/>
      <c r="I256" s="476"/>
      <c r="J256" s="476"/>
      <c r="K256" s="476"/>
      <c r="L256" s="476"/>
      <c r="M256" s="476"/>
      <c r="N256" s="462"/>
      <c r="O256" s="462"/>
      <c r="P256" s="462"/>
      <c r="Q256" s="477"/>
      <c r="R256" s="868"/>
      <c r="S256" s="870"/>
      <c r="T256" s="724" t="s">
        <v>698</v>
      </c>
      <c r="U256" s="909"/>
      <c r="V256" s="478"/>
      <c r="W256" s="538"/>
    </row>
    <row r="257" spans="1:23" s="479" customFormat="1" ht="23.25" customHeight="1">
      <c r="A257" s="473"/>
      <c r="B257" s="474"/>
      <c r="C257" s="462"/>
      <c r="D257" s="475"/>
      <c r="E257" s="476"/>
      <c r="F257" s="476"/>
      <c r="G257" s="476"/>
      <c r="H257" s="476"/>
      <c r="I257" s="476"/>
      <c r="J257" s="476"/>
      <c r="K257" s="476"/>
      <c r="L257" s="476"/>
      <c r="M257" s="476"/>
      <c r="N257" s="462"/>
      <c r="O257" s="462"/>
      <c r="P257" s="462"/>
      <c r="Q257" s="477"/>
      <c r="R257" s="868"/>
      <c r="S257" s="870"/>
      <c r="T257" s="724" t="s">
        <v>699</v>
      </c>
      <c r="U257" s="909"/>
      <c r="V257" s="478"/>
      <c r="W257" s="538"/>
    </row>
    <row r="258" spans="1:23" s="479" customFormat="1" ht="23.25" customHeight="1">
      <c r="A258" s="473"/>
      <c r="B258" s="474"/>
      <c r="C258" s="726"/>
      <c r="D258" s="480"/>
      <c r="E258" s="481"/>
      <c r="F258" s="481"/>
      <c r="G258" s="481"/>
      <c r="H258" s="481"/>
      <c r="I258" s="481"/>
      <c r="J258" s="481"/>
      <c r="K258" s="481"/>
      <c r="L258" s="481"/>
      <c r="M258" s="481"/>
      <c r="N258" s="462"/>
      <c r="O258" s="462"/>
      <c r="P258" s="462"/>
      <c r="Q258" s="477"/>
      <c r="R258" s="865"/>
      <c r="S258" s="870"/>
      <c r="T258" s="724" t="s">
        <v>700</v>
      </c>
      <c r="U258" s="909"/>
      <c r="V258" s="478"/>
      <c r="W258" s="538"/>
    </row>
    <row r="259" spans="1:23" s="479" customFormat="1" ht="23.25" customHeight="1">
      <c r="A259" s="473"/>
      <c r="B259" s="474"/>
      <c r="C259" s="726"/>
      <c r="D259" s="475"/>
      <c r="E259" s="476"/>
      <c r="F259" s="476"/>
      <c r="G259" s="476"/>
      <c r="H259" s="476"/>
      <c r="I259" s="476"/>
      <c r="J259" s="476"/>
      <c r="K259" s="476"/>
      <c r="L259" s="476"/>
      <c r="M259" s="476"/>
      <c r="N259" s="730"/>
      <c r="O259" s="461"/>
      <c r="P259" s="462"/>
      <c r="Q259" s="477"/>
      <c r="R259" s="865"/>
      <c r="S259" s="870"/>
      <c r="T259" s="724" t="s">
        <v>701</v>
      </c>
      <c r="U259" s="909"/>
      <c r="V259" s="478"/>
      <c r="W259" s="538"/>
    </row>
    <row r="260" spans="1:23" s="479" customFormat="1" ht="23.25" customHeight="1">
      <c r="A260" s="473"/>
      <c r="B260" s="474"/>
      <c r="C260" s="727"/>
      <c r="D260" s="475"/>
      <c r="E260" s="476"/>
      <c r="F260" s="476"/>
      <c r="G260" s="476"/>
      <c r="H260" s="476"/>
      <c r="I260" s="476"/>
      <c r="J260" s="476"/>
      <c r="K260" s="476"/>
      <c r="L260" s="476"/>
      <c r="M260" s="476"/>
      <c r="N260" s="731"/>
      <c r="O260" s="728"/>
      <c r="P260" s="457"/>
      <c r="Q260" s="482"/>
      <c r="R260" s="869"/>
      <c r="S260" s="871"/>
      <c r="T260" s="472" t="s">
        <v>702</v>
      </c>
      <c r="U260" s="910"/>
      <c r="V260" s="478"/>
      <c r="W260" s="538"/>
    </row>
    <row r="261" spans="1:23" customFormat="1" ht="23.25" customHeight="1">
      <c r="A261" s="319"/>
      <c r="B261" s="297"/>
      <c r="C261" s="273" t="s">
        <v>158</v>
      </c>
      <c r="D261" s="475"/>
      <c r="E261" s="476"/>
      <c r="F261" s="476"/>
      <c r="G261" s="476"/>
      <c r="H261" s="476"/>
      <c r="I261" s="476"/>
      <c r="J261" s="476"/>
      <c r="K261" s="476"/>
      <c r="L261" s="476"/>
      <c r="M261" s="476"/>
      <c r="N261" s="732">
        <v>3000000</v>
      </c>
      <c r="O261" s="460">
        <v>3000000</v>
      </c>
      <c r="P261" s="396">
        <f t="shared" ref="P261" si="56">O261-N261</f>
        <v>0</v>
      </c>
      <c r="Q261" s="729">
        <f t="shared" ref="Q261" si="57">(O261-N261)/N261</f>
        <v>0</v>
      </c>
      <c r="R261" s="601" t="s">
        <v>158</v>
      </c>
      <c r="S261" s="522" t="s">
        <v>438</v>
      </c>
      <c r="T261" s="662" t="s">
        <v>237</v>
      </c>
      <c r="U261" s="725">
        <v>22000</v>
      </c>
      <c r="V261" s="513"/>
      <c r="W261" s="538"/>
    </row>
    <row r="262" spans="1:23" customFormat="1" ht="23.25" customHeight="1">
      <c r="A262" s="319"/>
      <c r="B262" s="297"/>
      <c r="C262" s="272"/>
      <c r="D262" s="475"/>
      <c r="E262" s="476"/>
      <c r="F262" s="476"/>
      <c r="G262" s="476"/>
      <c r="H262" s="476"/>
      <c r="I262" s="476"/>
      <c r="J262" s="476"/>
      <c r="K262" s="476"/>
      <c r="L262" s="476"/>
      <c r="M262" s="476"/>
      <c r="N262" s="730"/>
      <c r="O262" s="461"/>
      <c r="P262" s="403"/>
      <c r="Q262" s="275"/>
      <c r="R262" s="276"/>
      <c r="S262" s="522"/>
      <c r="T262" s="662" t="s">
        <v>238</v>
      </c>
      <c r="U262" s="260">
        <v>200000</v>
      </c>
      <c r="V262" s="513"/>
      <c r="W262" s="538"/>
    </row>
    <row r="263" spans="1:23" customFormat="1" ht="23.25" customHeight="1">
      <c r="A263" s="319"/>
      <c r="B263" s="297"/>
      <c r="C263" s="272"/>
      <c r="D263" s="475"/>
      <c r="E263" s="476"/>
      <c r="F263" s="476"/>
      <c r="G263" s="476"/>
      <c r="H263" s="476"/>
      <c r="I263" s="476"/>
      <c r="J263" s="476"/>
      <c r="K263" s="476"/>
      <c r="L263" s="476"/>
      <c r="M263" s="476"/>
      <c r="N263" s="462"/>
      <c r="O263" s="462"/>
      <c r="P263" s="403"/>
      <c r="Q263" s="275"/>
      <c r="R263" s="276"/>
      <c r="S263" s="522" t="s">
        <v>239</v>
      </c>
      <c r="T263" s="662" t="s">
        <v>651</v>
      </c>
      <c r="U263" s="260">
        <v>900000</v>
      </c>
      <c r="V263" s="513"/>
      <c r="W263" s="538"/>
    </row>
    <row r="264" spans="1:23" customFormat="1" ht="23.25" customHeight="1">
      <c r="A264" s="319"/>
      <c r="B264" s="297"/>
      <c r="C264" s="272"/>
      <c r="D264" s="475"/>
      <c r="E264" s="476"/>
      <c r="F264" s="476"/>
      <c r="G264" s="476"/>
      <c r="H264" s="476"/>
      <c r="I264" s="476"/>
      <c r="J264" s="476"/>
      <c r="K264" s="476"/>
      <c r="L264" s="476"/>
      <c r="M264" s="476"/>
      <c r="N264" s="462"/>
      <c r="O264" s="462"/>
      <c r="P264" s="403"/>
      <c r="Q264" s="275"/>
      <c r="R264" s="276"/>
      <c r="S264" s="522" t="s">
        <v>240</v>
      </c>
      <c r="T264" s="662" t="s">
        <v>439</v>
      </c>
      <c r="U264" s="260">
        <v>1200000</v>
      </c>
      <c r="V264" s="513"/>
      <c r="W264" s="538"/>
    </row>
    <row r="265" spans="1:23" customFormat="1" ht="23.25" customHeight="1">
      <c r="A265" s="319"/>
      <c r="B265" s="297"/>
      <c r="C265" s="272"/>
      <c r="D265" s="475"/>
      <c r="E265" s="476"/>
      <c r="F265" s="476"/>
      <c r="G265" s="476"/>
      <c r="H265" s="476"/>
      <c r="I265" s="476"/>
      <c r="J265" s="476"/>
      <c r="K265" s="476"/>
      <c r="L265" s="476"/>
      <c r="M265" s="476"/>
      <c r="N265" s="462"/>
      <c r="O265" s="462"/>
      <c r="P265" s="403"/>
      <c r="Q265" s="733"/>
      <c r="R265" s="276"/>
      <c r="S265" s="522"/>
      <c r="T265" s="662" t="s">
        <v>241</v>
      </c>
      <c r="U265" s="260">
        <v>400000</v>
      </c>
      <c r="V265" s="513"/>
      <c r="W265" s="538"/>
    </row>
    <row r="266" spans="1:23" customFormat="1" ht="23.25" customHeight="1">
      <c r="A266" s="319"/>
      <c r="B266" s="297"/>
      <c r="C266" s="272"/>
      <c r="D266" s="475"/>
      <c r="E266" s="476"/>
      <c r="F266" s="476"/>
      <c r="G266" s="476"/>
      <c r="H266" s="476"/>
      <c r="I266" s="476"/>
      <c r="J266" s="476"/>
      <c r="K266" s="476"/>
      <c r="L266" s="476"/>
      <c r="M266" s="476"/>
      <c r="N266" s="462"/>
      <c r="O266" s="462"/>
      <c r="P266" s="403"/>
      <c r="Q266" s="275"/>
      <c r="R266" s="276"/>
      <c r="S266" s="718" t="s">
        <v>650</v>
      </c>
      <c r="T266" s="662" t="s">
        <v>237</v>
      </c>
      <c r="U266" s="260">
        <v>22000</v>
      </c>
      <c r="V266" s="513"/>
      <c r="W266" s="538"/>
    </row>
    <row r="267" spans="1:23" customFormat="1" ht="23.25" customHeight="1">
      <c r="A267" s="319"/>
      <c r="B267" s="297"/>
      <c r="C267" s="272"/>
      <c r="D267" s="475"/>
      <c r="E267" s="476"/>
      <c r="F267" s="476"/>
      <c r="G267" s="476"/>
      <c r="H267" s="476"/>
      <c r="I267" s="476"/>
      <c r="J267" s="476"/>
      <c r="K267" s="476"/>
      <c r="L267" s="476"/>
      <c r="M267" s="476"/>
      <c r="N267" s="462"/>
      <c r="O267" s="462"/>
      <c r="P267" s="403"/>
      <c r="Q267" s="275"/>
      <c r="R267" s="276"/>
      <c r="S267" s="522"/>
      <c r="T267" s="662" t="s">
        <v>440</v>
      </c>
      <c r="U267" s="260">
        <v>50000</v>
      </c>
      <c r="V267" s="513"/>
      <c r="W267" s="538"/>
    </row>
    <row r="268" spans="1:23" customFormat="1" ht="23.25" customHeight="1">
      <c r="A268" s="319"/>
      <c r="B268" s="297"/>
      <c r="C268" s="272"/>
      <c r="D268" s="475"/>
      <c r="E268" s="476"/>
      <c r="F268" s="476"/>
      <c r="G268" s="476"/>
      <c r="H268" s="476"/>
      <c r="I268" s="476"/>
      <c r="J268" s="476"/>
      <c r="K268" s="476"/>
      <c r="L268" s="476"/>
      <c r="M268" s="476"/>
      <c r="N268" s="462"/>
      <c r="O268" s="462"/>
      <c r="P268" s="403"/>
      <c r="Q268" s="275"/>
      <c r="R268" s="276"/>
      <c r="S268" s="522"/>
      <c r="T268" s="662" t="s">
        <v>242</v>
      </c>
      <c r="U268" s="260">
        <v>50000</v>
      </c>
      <c r="V268" s="513"/>
      <c r="W268" s="538"/>
    </row>
    <row r="269" spans="1:23" customFormat="1" ht="23.25" customHeight="1">
      <c r="A269" s="319"/>
      <c r="B269" s="297"/>
      <c r="C269" s="272"/>
      <c r="D269" s="475"/>
      <c r="E269" s="476"/>
      <c r="F269" s="476"/>
      <c r="G269" s="476"/>
      <c r="H269" s="476"/>
      <c r="I269" s="476"/>
      <c r="J269" s="476"/>
      <c r="K269" s="476"/>
      <c r="L269" s="476"/>
      <c r="M269" s="476"/>
      <c r="N269" s="462"/>
      <c r="O269" s="462"/>
      <c r="P269" s="403"/>
      <c r="Q269" s="275"/>
      <c r="R269" s="276"/>
      <c r="S269" s="522" t="s">
        <v>441</v>
      </c>
      <c r="T269" s="662" t="s">
        <v>442</v>
      </c>
      <c r="U269" s="260">
        <v>25000</v>
      </c>
      <c r="V269" s="513"/>
      <c r="W269" s="538"/>
    </row>
    <row r="270" spans="1:23" customFormat="1" ht="23.25" customHeight="1">
      <c r="A270" s="319"/>
      <c r="B270" s="297"/>
      <c r="C270" s="272"/>
      <c r="D270" s="475"/>
      <c r="E270" s="476"/>
      <c r="F270" s="476"/>
      <c r="G270" s="476"/>
      <c r="H270" s="476"/>
      <c r="I270" s="476"/>
      <c r="J270" s="476"/>
      <c r="K270" s="476"/>
      <c r="L270" s="476"/>
      <c r="M270" s="476"/>
      <c r="N270" s="462"/>
      <c r="O270" s="462"/>
      <c r="P270" s="602"/>
      <c r="Q270" s="603"/>
      <c r="R270" s="699"/>
      <c r="S270" s="605"/>
      <c r="T270" s="700" t="s">
        <v>443</v>
      </c>
      <c r="U270" s="264">
        <v>131000</v>
      </c>
      <c r="V270" s="513"/>
      <c r="W270" s="538"/>
    </row>
    <row r="271" spans="1:23" customFormat="1" ht="23.25" customHeight="1">
      <c r="A271" s="319"/>
      <c r="B271" s="297"/>
      <c r="C271" s="139" t="s">
        <v>160</v>
      </c>
      <c r="D271" s="514"/>
      <c r="E271" s="515"/>
      <c r="F271" s="515"/>
      <c r="G271" s="515"/>
      <c r="H271" s="515"/>
      <c r="I271" s="515"/>
      <c r="J271" s="515"/>
      <c r="K271" s="515"/>
      <c r="L271" s="515"/>
      <c r="M271" s="515"/>
      <c r="N271" s="456">
        <v>85514000</v>
      </c>
      <c r="O271" s="456">
        <v>98902000</v>
      </c>
      <c r="P271" s="399">
        <f t="shared" ref="P271" si="58">O271-N271</f>
        <v>13388000</v>
      </c>
      <c r="Q271" s="485">
        <f t="shared" ref="Q271" si="59">(O271-N271)/N271</f>
        <v>0.1565591599036415</v>
      </c>
      <c r="R271" s="236" t="s">
        <v>329</v>
      </c>
      <c r="S271" s="40"/>
      <c r="T271" s="701" t="s">
        <v>395</v>
      </c>
      <c r="U271" s="218">
        <v>98902000</v>
      </c>
      <c r="V271" s="513"/>
      <c r="W271" s="538"/>
    </row>
    <row r="272" spans="1:23" customFormat="1" ht="23.25" customHeight="1">
      <c r="A272" s="319"/>
      <c r="B272" s="297"/>
      <c r="C272" s="139"/>
      <c r="D272" s="514"/>
      <c r="E272" s="515"/>
      <c r="F272" s="515"/>
      <c r="G272" s="515"/>
      <c r="H272" s="515"/>
      <c r="I272" s="515"/>
      <c r="J272" s="515"/>
      <c r="K272" s="515"/>
      <c r="L272" s="515"/>
      <c r="M272" s="515"/>
      <c r="N272" s="401"/>
      <c r="O272" s="401"/>
      <c r="P272" s="404"/>
      <c r="Q272" s="293"/>
      <c r="R272" s="236"/>
      <c r="S272" s="40"/>
      <c r="T272" s="682"/>
      <c r="U272" s="218"/>
      <c r="V272" s="513"/>
      <c r="W272" s="538"/>
    </row>
    <row r="273" spans="1:23" customFormat="1" ht="33">
      <c r="A273" s="319"/>
      <c r="B273" s="297"/>
      <c r="C273" s="134" t="s">
        <v>187</v>
      </c>
      <c r="D273" s="514"/>
      <c r="E273" s="515"/>
      <c r="F273" s="515"/>
      <c r="G273" s="515"/>
      <c r="H273" s="515"/>
      <c r="I273" s="515"/>
      <c r="J273" s="515"/>
      <c r="K273" s="515"/>
      <c r="L273" s="515"/>
      <c r="M273" s="515"/>
      <c r="N273" s="456">
        <v>10000000</v>
      </c>
      <c r="O273" s="456">
        <v>10000000</v>
      </c>
      <c r="P273" s="399">
        <f t="shared" ref="P273" si="60">O273-N273</f>
        <v>0</v>
      </c>
      <c r="Q273" s="485">
        <f t="shared" ref="Q273" si="61">(O273-N273)/N273</f>
        <v>0</v>
      </c>
      <c r="R273" s="702" t="s">
        <v>234</v>
      </c>
      <c r="S273" s="703" t="s">
        <v>603</v>
      </c>
      <c r="T273" s="704" t="s">
        <v>604</v>
      </c>
      <c r="U273" s="650">
        <v>1500000</v>
      </c>
      <c r="V273" s="513"/>
      <c r="W273" s="538"/>
    </row>
    <row r="274" spans="1:23" customFormat="1" ht="16.5" customHeight="1">
      <c r="A274" s="319"/>
      <c r="B274" s="297"/>
      <c r="C274" s="271"/>
      <c r="D274" s="514"/>
      <c r="E274" s="515"/>
      <c r="F274" s="515"/>
      <c r="G274" s="515"/>
      <c r="H274" s="515"/>
      <c r="I274" s="515"/>
      <c r="J274" s="515"/>
      <c r="K274" s="515"/>
      <c r="L274" s="515"/>
      <c r="M274" s="515"/>
      <c r="N274" s="295"/>
      <c r="O274" s="295"/>
      <c r="P274" s="400"/>
      <c r="Q274" s="301"/>
      <c r="R274" s="705"/>
      <c r="S274" s="863" t="s">
        <v>605</v>
      </c>
      <c r="T274" s="655" t="s">
        <v>606</v>
      </c>
      <c r="U274" s="706">
        <v>480000</v>
      </c>
      <c r="V274" s="513"/>
      <c r="W274" s="538"/>
    </row>
    <row r="275" spans="1:23" customFormat="1">
      <c r="A275" s="319"/>
      <c r="B275" s="297"/>
      <c r="C275" s="271"/>
      <c r="D275" s="514"/>
      <c r="E275" s="515"/>
      <c r="F275" s="515"/>
      <c r="G275" s="515"/>
      <c r="H275" s="515"/>
      <c r="I275" s="515"/>
      <c r="J275" s="515"/>
      <c r="K275" s="515"/>
      <c r="L275" s="515"/>
      <c r="M275" s="515"/>
      <c r="N275" s="295"/>
      <c r="O275" s="295"/>
      <c r="P275" s="400"/>
      <c r="Q275" s="301"/>
      <c r="R275" s="705"/>
      <c r="S275" s="864"/>
      <c r="T275" s="655" t="s">
        <v>607</v>
      </c>
      <c r="U275" s="653">
        <v>480000</v>
      </c>
      <c r="V275" s="513"/>
      <c r="W275" s="538"/>
    </row>
    <row r="276" spans="1:23" customFormat="1">
      <c r="A276" s="319"/>
      <c r="B276" s="297"/>
      <c r="C276" s="271"/>
      <c r="D276" s="514"/>
      <c r="E276" s="515"/>
      <c r="F276" s="515"/>
      <c r="G276" s="515"/>
      <c r="H276" s="515"/>
      <c r="I276" s="515"/>
      <c r="J276" s="515"/>
      <c r="K276" s="515"/>
      <c r="L276" s="515"/>
      <c r="M276" s="515"/>
      <c r="N276" s="295"/>
      <c r="O276" s="295"/>
      <c r="P276" s="400"/>
      <c r="Q276" s="301"/>
      <c r="R276" s="705"/>
      <c r="S276" s="864"/>
      <c r="T276" s="655" t="s">
        <v>608</v>
      </c>
      <c r="U276" s="653">
        <v>600000</v>
      </c>
      <c r="V276" s="513"/>
      <c r="W276" s="538"/>
    </row>
    <row r="277" spans="1:23" customFormat="1">
      <c r="A277" s="319"/>
      <c r="B277" s="297"/>
      <c r="C277" s="271"/>
      <c r="D277" s="514"/>
      <c r="E277" s="515"/>
      <c r="F277" s="515"/>
      <c r="G277" s="515"/>
      <c r="H277" s="515"/>
      <c r="I277" s="515"/>
      <c r="J277" s="515"/>
      <c r="K277" s="515"/>
      <c r="L277" s="515"/>
      <c r="M277" s="515"/>
      <c r="N277" s="295"/>
      <c r="O277" s="295"/>
      <c r="P277" s="400"/>
      <c r="Q277" s="301"/>
      <c r="R277" s="705"/>
      <c r="S277" s="864"/>
      <c r="T277" s="655" t="s">
        <v>609</v>
      </c>
      <c r="U277" s="653">
        <v>1200000</v>
      </c>
      <c r="V277" s="513"/>
      <c r="W277" s="538"/>
    </row>
    <row r="278" spans="1:23" customFormat="1">
      <c r="A278" s="319"/>
      <c r="B278" s="297"/>
      <c r="C278" s="271"/>
      <c r="D278" s="514"/>
      <c r="E278" s="515"/>
      <c r="F278" s="515"/>
      <c r="G278" s="515"/>
      <c r="H278" s="515"/>
      <c r="I278" s="515"/>
      <c r="J278" s="515"/>
      <c r="K278" s="515"/>
      <c r="L278" s="515"/>
      <c r="M278" s="515"/>
      <c r="N278" s="295"/>
      <c r="O278" s="295"/>
      <c r="P278" s="400"/>
      <c r="Q278" s="301"/>
      <c r="R278" s="705"/>
      <c r="S278" s="666"/>
      <c r="T278" s="655" t="s">
        <v>610</v>
      </c>
      <c r="U278" s="653">
        <v>300000</v>
      </c>
      <c r="V278" s="513"/>
      <c r="W278" s="538"/>
    </row>
    <row r="279" spans="1:23" customFormat="1">
      <c r="A279" s="319"/>
      <c r="B279" s="297"/>
      <c r="C279" s="271"/>
      <c r="D279" s="514"/>
      <c r="E279" s="515"/>
      <c r="F279" s="515"/>
      <c r="G279" s="515"/>
      <c r="H279" s="515"/>
      <c r="I279" s="515"/>
      <c r="J279" s="515"/>
      <c r="K279" s="515"/>
      <c r="L279" s="515"/>
      <c r="M279" s="515"/>
      <c r="N279" s="295"/>
      <c r="O279" s="295"/>
      <c r="P279" s="400"/>
      <c r="Q279" s="301"/>
      <c r="R279" s="705"/>
      <c r="S279" s="31"/>
      <c r="T279" s="655" t="s">
        <v>611</v>
      </c>
      <c r="U279" s="707">
        <v>616000</v>
      </c>
      <c r="V279" s="513"/>
      <c r="W279" s="538"/>
    </row>
    <row r="280" spans="1:23" customFormat="1" ht="17.25" thickBot="1">
      <c r="A280" s="319"/>
      <c r="B280" s="297"/>
      <c r="C280" s="271"/>
      <c r="D280" s="514"/>
      <c r="E280" s="515"/>
      <c r="F280" s="515"/>
      <c r="G280" s="515"/>
      <c r="H280" s="515"/>
      <c r="I280" s="515"/>
      <c r="J280" s="515"/>
      <c r="K280" s="515"/>
      <c r="L280" s="515"/>
      <c r="M280" s="515"/>
      <c r="N280" s="741"/>
      <c r="O280" s="295"/>
      <c r="P280" s="405"/>
      <c r="Q280" s="303"/>
      <c r="R280" s="705"/>
      <c r="S280" s="666" t="s">
        <v>612</v>
      </c>
      <c r="T280" s="708" t="s">
        <v>613</v>
      </c>
      <c r="U280" s="709">
        <v>4824000</v>
      </c>
      <c r="V280" s="513"/>
      <c r="W280" s="538"/>
    </row>
    <row r="281" spans="1:23" s="43" customFormat="1" ht="33">
      <c r="A281" s="15"/>
      <c r="B281" s="21"/>
      <c r="C281" s="738" t="s">
        <v>155</v>
      </c>
      <c r="D281" s="410"/>
      <c r="E281" s="411"/>
      <c r="F281" s="411"/>
      <c r="G281" s="411"/>
      <c r="H281" s="411"/>
      <c r="I281" s="411"/>
      <c r="J281" s="411"/>
      <c r="K281" s="411"/>
      <c r="L281" s="411"/>
      <c r="M281" s="411"/>
      <c r="N281" s="742">
        <v>2700000</v>
      </c>
      <c r="O281" s="90">
        <v>2700000</v>
      </c>
      <c r="P281" s="397">
        <f t="shared" ref="P281" si="62">O281-N281</f>
        <v>0</v>
      </c>
      <c r="Q281" s="327">
        <f t="shared" ref="Q281" si="63">(O281-N281)/N281</f>
        <v>0</v>
      </c>
      <c r="R281" s="849" t="s">
        <v>519</v>
      </c>
      <c r="S281" s="846" t="s">
        <v>520</v>
      </c>
      <c r="T281" s="467" t="s">
        <v>516</v>
      </c>
      <c r="U281" s="260">
        <v>1920000</v>
      </c>
      <c r="V281" s="554"/>
      <c r="W281" s="540"/>
    </row>
    <row r="282" spans="1:23" s="43" customFormat="1">
      <c r="A282" s="15"/>
      <c r="B282" s="483"/>
      <c r="C282" s="495"/>
      <c r="D282" s="740"/>
      <c r="E282" s="49"/>
      <c r="F282" s="49"/>
      <c r="G282" s="49"/>
      <c r="H282" s="49"/>
      <c r="I282" s="49"/>
      <c r="J282" s="49"/>
      <c r="K282" s="49"/>
      <c r="L282" s="498"/>
      <c r="M282" s="49"/>
      <c r="N282" s="743"/>
      <c r="O282" s="496"/>
      <c r="P282" s="395"/>
      <c r="Q282" s="250"/>
      <c r="R282" s="850"/>
      <c r="S282" s="847"/>
      <c r="T282" s="467" t="s">
        <v>341</v>
      </c>
      <c r="U282" s="261">
        <v>22000</v>
      </c>
      <c r="V282" s="555"/>
      <c r="W282" s="539"/>
    </row>
    <row r="283" spans="1:23" s="43" customFormat="1">
      <c r="A283" s="15"/>
      <c r="B283" s="483"/>
      <c r="C283" s="497"/>
      <c r="D283" s="412"/>
      <c r="E283" s="47"/>
      <c r="F283" s="47"/>
      <c r="G283" s="47"/>
      <c r="H283" s="47"/>
      <c r="I283" s="47"/>
      <c r="J283" s="47"/>
      <c r="K283" s="47"/>
      <c r="L283" s="499"/>
      <c r="M283" s="47"/>
      <c r="N283" s="737"/>
      <c r="O283" s="408"/>
      <c r="P283" s="393"/>
      <c r="Q283" s="247"/>
      <c r="R283" s="850"/>
      <c r="S283" s="847"/>
      <c r="T283" s="467" t="s">
        <v>517</v>
      </c>
      <c r="U283" s="261">
        <v>158000</v>
      </c>
      <c r="V283" s="555"/>
      <c r="W283" s="539"/>
    </row>
    <row r="284" spans="1:23" s="43" customFormat="1">
      <c r="A284" s="15"/>
      <c r="B284" s="483"/>
      <c r="C284" s="736"/>
      <c r="D284" s="412"/>
      <c r="E284" s="47"/>
      <c r="F284" s="47"/>
      <c r="G284" s="47"/>
      <c r="H284" s="47"/>
      <c r="I284" s="47"/>
      <c r="J284" s="47"/>
      <c r="K284" s="47"/>
      <c r="L284" s="500"/>
      <c r="M284" s="47"/>
      <c r="N284" s="737"/>
      <c r="O284" s="408"/>
      <c r="P284" s="393"/>
      <c r="Q284" s="247"/>
      <c r="R284" s="851"/>
      <c r="S284" s="848"/>
      <c r="T284" s="710" t="s">
        <v>518</v>
      </c>
      <c r="U284" s="711">
        <v>622000</v>
      </c>
      <c r="V284" s="555"/>
      <c r="W284" s="539"/>
    </row>
    <row r="285" spans="1:23" s="43" customFormat="1" ht="31.5" customHeight="1">
      <c r="A285" s="15"/>
      <c r="B285" s="21"/>
      <c r="C285" s="739" t="s">
        <v>169</v>
      </c>
      <c r="D285" s="412"/>
      <c r="E285" s="47"/>
      <c r="F285" s="47"/>
      <c r="G285" s="47"/>
      <c r="H285" s="47"/>
      <c r="I285" s="47"/>
      <c r="J285" s="47"/>
      <c r="K285" s="47"/>
      <c r="L285" s="47"/>
      <c r="M285" s="47"/>
      <c r="N285" s="744">
        <v>3000000</v>
      </c>
      <c r="O285" s="77">
        <v>0</v>
      </c>
      <c r="P285" s="396">
        <f t="shared" ref="P285" si="64">O285-N285</f>
        <v>-3000000</v>
      </c>
      <c r="Q285" s="268">
        <f t="shared" ref="Q285" si="65">(O285-N285)/N285</f>
        <v>-1</v>
      </c>
      <c r="R285" s="712" t="s">
        <v>293</v>
      </c>
      <c r="S285" s="265" t="s">
        <v>256</v>
      </c>
      <c r="T285" s="623" t="s">
        <v>295</v>
      </c>
      <c r="U285" s="260">
        <v>2500000</v>
      </c>
      <c r="V285" s="555"/>
      <c r="W285" s="539"/>
    </row>
    <row r="286" spans="1:23" s="43" customFormat="1" ht="50.25" thickBot="1">
      <c r="A286" s="15"/>
      <c r="B286" s="21"/>
      <c r="C286" s="483"/>
      <c r="D286" s="413"/>
      <c r="E286" s="414"/>
      <c r="F286" s="414"/>
      <c r="G286" s="414"/>
      <c r="H286" s="414"/>
      <c r="I286" s="414"/>
      <c r="J286" s="414"/>
      <c r="K286" s="414"/>
      <c r="L286" s="414"/>
      <c r="M286" s="414"/>
      <c r="N286" s="745"/>
      <c r="O286" s="89"/>
      <c r="P286" s="735"/>
      <c r="Q286" s="270"/>
      <c r="R286" s="635"/>
      <c r="S286" s="677" t="s">
        <v>294</v>
      </c>
      <c r="T286" s="678" t="s">
        <v>581</v>
      </c>
      <c r="U286" s="219">
        <v>500000</v>
      </c>
      <c r="V286" s="555"/>
      <c r="W286" s="539"/>
    </row>
    <row r="287" spans="1:23" s="43" customFormat="1" ht="23.25" customHeight="1">
      <c r="A287" s="15"/>
      <c r="B287" s="21"/>
      <c r="C287" s="717" t="s">
        <v>161</v>
      </c>
      <c r="D287" s="57"/>
      <c r="E287" s="47"/>
      <c r="F287" s="47"/>
      <c r="G287" s="47"/>
      <c r="H287" s="47"/>
      <c r="I287" s="47"/>
      <c r="J287" s="47"/>
      <c r="K287" s="47"/>
      <c r="L287" s="47"/>
      <c r="M287" s="47"/>
      <c r="N287" s="746">
        <v>49420000</v>
      </c>
      <c r="O287" s="294">
        <v>55268000</v>
      </c>
      <c r="P287" s="396">
        <f t="shared" ref="P287" si="66">O287-N287</f>
        <v>5848000</v>
      </c>
      <c r="Q287" s="268">
        <f t="shared" ref="Q287" si="67">(O287-N287)/N287</f>
        <v>0.11833265884257385</v>
      </c>
      <c r="R287" s="276" t="s">
        <v>226</v>
      </c>
      <c r="S287" s="719" t="s">
        <v>7</v>
      </c>
      <c r="T287" s="467" t="s">
        <v>653</v>
      </c>
      <c r="U287" s="260">
        <v>22600800</v>
      </c>
      <c r="V287" s="554"/>
      <c r="W287" s="540"/>
    </row>
    <row r="288" spans="1:23" s="43" customFormat="1" ht="23.25" customHeight="1">
      <c r="A288" s="15"/>
      <c r="B288" s="21"/>
      <c r="C288" s="587"/>
      <c r="D288" s="585"/>
      <c r="E288" s="586"/>
      <c r="F288" s="586"/>
      <c r="G288" s="586"/>
      <c r="H288" s="586"/>
      <c r="I288" s="586"/>
      <c r="J288" s="586"/>
      <c r="K288" s="586"/>
      <c r="L288" s="586"/>
      <c r="M288" s="586"/>
      <c r="N288" s="588"/>
      <c r="O288" s="588"/>
      <c r="P288" s="589"/>
      <c r="Q288" s="590"/>
      <c r="R288" s="276"/>
      <c r="S288" s="720" t="s">
        <v>282</v>
      </c>
      <c r="T288" s="721" t="s">
        <v>488</v>
      </c>
      <c r="U288" s="722">
        <v>2259600</v>
      </c>
      <c r="V288" s="554"/>
      <c r="W288" s="540"/>
    </row>
    <row r="289" spans="1:23" s="43" customFormat="1" ht="23.25" customHeight="1">
      <c r="A289" s="15"/>
      <c r="B289" s="21"/>
      <c r="C289" s="587"/>
      <c r="D289" s="585"/>
      <c r="E289" s="586"/>
      <c r="F289" s="586"/>
      <c r="G289" s="586"/>
      <c r="H289" s="586"/>
      <c r="I289" s="586"/>
      <c r="J289" s="586"/>
      <c r="K289" s="586"/>
      <c r="L289" s="586"/>
      <c r="M289" s="586"/>
      <c r="N289" s="588"/>
      <c r="O289" s="588"/>
      <c r="P289" s="589"/>
      <c r="Q289" s="590"/>
      <c r="R289" s="276"/>
      <c r="S289" s="720" t="s">
        <v>283</v>
      </c>
      <c r="T289" s="721" t="s">
        <v>489</v>
      </c>
      <c r="U289" s="722">
        <v>2463600</v>
      </c>
      <c r="V289" s="554"/>
      <c r="W289" s="540"/>
    </row>
    <row r="290" spans="1:23" s="43" customFormat="1" ht="23.25" customHeight="1">
      <c r="A290" s="15"/>
      <c r="B290" s="21"/>
      <c r="C290" s="587"/>
      <c r="D290" s="585"/>
      <c r="E290" s="586"/>
      <c r="F290" s="586"/>
      <c r="G290" s="586"/>
      <c r="H290" s="586"/>
      <c r="I290" s="586"/>
      <c r="J290" s="586"/>
      <c r="K290" s="586"/>
      <c r="L290" s="586"/>
      <c r="M290" s="586"/>
      <c r="N290" s="588"/>
      <c r="O290" s="588"/>
      <c r="P290" s="589"/>
      <c r="Q290" s="590"/>
      <c r="R290" s="276"/>
      <c r="S290" s="720" t="s">
        <v>324</v>
      </c>
      <c r="T290" s="721" t="s">
        <v>490</v>
      </c>
      <c r="U290" s="722">
        <v>1440000</v>
      </c>
      <c r="V290" s="554"/>
      <c r="W290" s="540"/>
    </row>
    <row r="291" spans="1:23" s="43" customFormat="1" ht="23.25" customHeight="1">
      <c r="A291" s="15"/>
      <c r="B291" s="21"/>
      <c r="C291" s="587"/>
      <c r="D291" s="585"/>
      <c r="E291" s="586"/>
      <c r="F291" s="586"/>
      <c r="G291" s="586"/>
      <c r="H291" s="586"/>
      <c r="I291" s="586"/>
      <c r="J291" s="586"/>
      <c r="K291" s="586"/>
      <c r="L291" s="586"/>
      <c r="M291" s="586"/>
      <c r="N291" s="588"/>
      <c r="O291" s="588"/>
      <c r="P291" s="589"/>
      <c r="Q291" s="590"/>
      <c r="R291" s="276"/>
      <c r="S291" s="719" t="s">
        <v>284</v>
      </c>
      <c r="T291" s="467" t="s">
        <v>491</v>
      </c>
      <c r="U291" s="260">
        <v>10088000</v>
      </c>
      <c r="V291" s="554"/>
      <c r="W291" s="540"/>
    </row>
    <row r="292" spans="1:23" s="43" customFormat="1" ht="23.25" customHeight="1">
      <c r="A292" s="15"/>
      <c r="B292" s="21"/>
      <c r="C292" s="587"/>
      <c r="D292" s="585"/>
      <c r="E292" s="586"/>
      <c r="F292" s="586"/>
      <c r="G292" s="586"/>
      <c r="H292" s="586"/>
      <c r="I292" s="586"/>
      <c r="J292" s="586"/>
      <c r="K292" s="586"/>
      <c r="L292" s="586"/>
      <c r="M292" s="586"/>
      <c r="N292" s="588"/>
      <c r="O292" s="588"/>
      <c r="P292" s="589"/>
      <c r="Q292" s="590"/>
      <c r="R292" s="276" t="s">
        <v>234</v>
      </c>
      <c r="S292" s="719" t="s">
        <v>285</v>
      </c>
      <c r="T292" s="467" t="s">
        <v>492</v>
      </c>
      <c r="U292" s="260">
        <v>6720000</v>
      </c>
      <c r="V292" s="554"/>
      <c r="W292" s="540"/>
    </row>
    <row r="293" spans="1:23" s="43" customFormat="1" ht="23.25" customHeight="1">
      <c r="A293" s="15"/>
      <c r="B293" s="21"/>
      <c r="C293" s="587"/>
      <c r="D293" s="585"/>
      <c r="E293" s="586"/>
      <c r="F293" s="586"/>
      <c r="G293" s="586"/>
      <c r="H293" s="586"/>
      <c r="I293" s="586"/>
      <c r="J293" s="586"/>
      <c r="K293" s="586"/>
      <c r="L293" s="586"/>
      <c r="M293" s="586"/>
      <c r="N293" s="588"/>
      <c r="O293" s="588"/>
      <c r="P293" s="589"/>
      <c r="Q293" s="590"/>
      <c r="R293" s="276"/>
      <c r="S293" s="720" t="s">
        <v>286</v>
      </c>
      <c r="T293" s="721" t="s">
        <v>652</v>
      </c>
      <c r="U293" s="722">
        <f>500000*2</f>
        <v>1000000</v>
      </c>
      <c r="V293" s="554"/>
      <c r="W293" s="557"/>
    </row>
    <row r="294" spans="1:23" s="43" customFormat="1">
      <c r="A294" s="15"/>
      <c r="B294" s="21"/>
      <c r="C294" s="587"/>
      <c r="D294" s="585"/>
      <c r="E294" s="586"/>
      <c r="F294" s="586"/>
      <c r="G294" s="586"/>
      <c r="H294" s="586"/>
      <c r="I294" s="586"/>
      <c r="J294" s="586"/>
      <c r="K294" s="586"/>
      <c r="L294" s="586"/>
      <c r="M294" s="586"/>
      <c r="N294" s="588"/>
      <c r="O294" s="588"/>
      <c r="P294" s="589"/>
      <c r="Q294" s="590"/>
      <c r="R294" s="276"/>
      <c r="S294" s="720"/>
      <c r="T294" s="721" t="s">
        <v>493</v>
      </c>
      <c r="U294" s="722">
        <f>350000*11</f>
        <v>3850000</v>
      </c>
      <c r="V294" s="554"/>
      <c r="W294" s="540"/>
    </row>
    <row r="295" spans="1:23" s="43" customFormat="1" ht="82.5">
      <c r="A295" s="15"/>
      <c r="B295" s="21"/>
      <c r="C295" s="587"/>
      <c r="D295" s="585"/>
      <c r="E295" s="586"/>
      <c r="F295" s="586"/>
      <c r="G295" s="586"/>
      <c r="H295" s="586"/>
      <c r="I295" s="586"/>
      <c r="J295" s="586"/>
      <c r="K295" s="586"/>
      <c r="L295" s="586"/>
      <c r="M295" s="586"/>
      <c r="N295" s="588"/>
      <c r="O295" s="588"/>
      <c r="P295" s="589"/>
      <c r="Q295" s="590"/>
      <c r="R295" s="276"/>
      <c r="S295" s="720" t="s">
        <v>287</v>
      </c>
      <c r="T295" s="721" t="s">
        <v>494</v>
      </c>
      <c r="U295" s="722">
        <v>550000</v>
      </c>
      <c r="V295" s="554"/>
      <c r="W295" s="540"/>
    </row>
    <row r="296" spans="1:23" s="43" customFormat="1">
      <c r="A296" s="15"/>
      <c r="B296" s="21"/>
      <c r="C296" s="587"/>
      <c r="D296" s="585"/>
      <c r="E296" s="586"/>
      <c r="F296" s="586"/>
      <c r="G296" s="586"/>
      <c r="H296" s="586"/>
      <c r="I296" s="586"/>
      <c r="J296" s="586"/>
      <c r="K296" s="586"/>
      <c r="L296" s="586"/>
      <c r="M296" s="586"/>
      <c r="N296" s="588"/>
      <c r="O296" s="588"/>
      <c r="P296" s="589"/>
      <c r="Q296" s="590"/>
      <c r="R296" s="276"/>
      <c r="S296" s="720" t="s">
        <v>654</v>
      </c>
      <c r="T296" s="721" t="s">
        <v>655</v>
      </c>
      <c r="U296" s="722">
        <v>400000</v>
      </c>
      <c r="V296" s="554"/>
      <c r="W296" s="540"/>
    </row>
    <row r="297" spans="1:23" s="43" customFormat="1" ht="23.25" customHeight="1">
      <c r="A297" s="15"/>
      <c r="B297" s="21"/>
      <c r="C297" s="587"/>
      <c r="D297" s="585"/>
      <c r="E297" s="586"/>
      <c r="F297" s="586"/>
      <c r="G297" s="586"/>
      <c r="H297" s="586"/>
      <c r="I297" s="586"/>
      <c r="J297" s="586"/>
      <c r="K297" s="586"/>
      <c r="L297" s="586"/>
      <c r="M297" s="586"/>
      <c r="N297" s="588"/>
      <c r="O297" s="588"/>
      <c r="P297" s="589"/>
      <c r="Q297" s="590"/>
      <c r="R297" s="276"/>
      <c r="S297" s="720" t="s">
        <v>288</v>
      </c>
      <c r="T297" s="721" t="s">
        <v>495</v>
      </c>
      <c r="U297" s="722">
        <f>72000*4</f>
        <v>288000</v>
      </c>
      <c r="V297" s="554"/>
      <c r="W297" s="540"/>
    </row>
    <row r="298" spans="1:23" s="43" customFormat="1" ht="23.25" customHeight="1">
      <c r="A298" s="15"/>
      <c r="B298" s="21"/>
      <c r="C298" s="587"/>
      <c r="D298" s="585"/>
      <c r="E298" s="586"/>
      <c r="F298" s="586"/>
      <c r="G298" s="586"/>
      <c r="H298" s="586"/>
      <c r="I298" s="586"/>
      <c r="J298" s="586"/>
      <c r="K298" s="586"/>
      <c r="L298" s="586"/>
      <c r="M298" s="586"/>
      <c r="N298" s="588"/>
      <c r="O298" s="588"/>
      <c r="P298" s="589"/>
      <c r="Q298" s="590"/>
      <c r="R298" s="276"/>
      <c r="S298" s="720"/>
      <c r="T298" s="721" t="s">
        <v>496</v>
      </c>
      <c r="U298" s="722">
        <v>30000</v>
      </c>
      <c r="V298" s="554"/>
      <c r="W298" s="540"/>
    </row>
    <row r="299" spans="1:23" s="43" customFormat="1" ht="23.25" customHeight="1">
      <c r="A299" s="15"/>
      <c r="B299" s="21"/>
      <c r="C299" s="587"/>
      <c r="D299" s="585"/>
      <c r="E299" s="586"/>
      <c r="F299" s="586"/>
      <c r="G299" s="586"/>
      <c r="H299" s="586"/>
      <c r="I299" s="586"/>
      <c r="J299" s="586"/>
      <c r="K299" s="586"/>
      <c r="L299" s="586"/>
      <c r="M299" s="586"/>
      <c r="N299" s="588"/>
      <c r="O299" s="588"/>
      <c r="P299" s="589"/>
      <c r="Q299" s="590"/>
      <c r="R299" s="276" t="s">
        <v>656</v>
      </c>
      <c r="S299" s="720" t="s">
        <v>130</v>
      </c>
      <c r="T299" s="721" t="s">
        <v>657</v>
      </c>
      <c r="U299" s="722">
        <f>25000*4</f>
        <v>100000</v>
      </c>
      <c r="V299" s="554"/>
      <c r="W299" s="540"/>
    </row>
    <row r="300" spans="1:23" s="43" customFormat="1" ht="23.25" customHeight="1">
      <c r="A300" s="15"/>
      <c r="B300" s="21"/>
      <c r="C300" s="587"/>
      <c r="D300" s="585"/>
      <c r="E300" s="586"/>
      <c r="F300" s="586"/>
      <c r="G300" s="586"/>
      <c r="H300" s="586"/>
      <c r="I300" s="586"/>
      <c r="J300" s="586"/>
      <c r="K300" s="586"/>
      <c r="L300" s="586"/>
      <c r="M300" s="586"/>
      <c r="N300" s="588"/>
      <c r="O300" s="588"/>
      <c r="P300" s="589"/>
      <c r="Q300" s="590"/>
      <c r="R300" s="276"/>
      <c r="S300" s="719" t="s">
        <v>289</v>
      </c>
      <c r="T300" s="721" t="s">
        <v>497</v>
      </c>
      <c r="U300" s="260">
        <f>50000*12</f>
        <v>600000</v>
      </c>
      <c r="V300" s="554"/>
      <c r="W300" s="540"/>
    </row>
    <row r="301" spans="1:23" s="43" customFormat="1" ht="23.25" customHeight="1">
      <c r="A301" s="15"/>
      <c r="B301" s="21"/>
      <c r="C301" s="587"/>
      <c r="D301" s="585"/>
      <c r="E301" s="586"/>
      <c r="F301" s="586"/>
      <c r="G301" s="586"/>
      <c r="H301" s="586"/>
      <c r="I301" s="586"/>
      <c r="J301" s="586"/>
      <c r="K301" s="586"/>
      <c r="L301" s="586"/>
      <c r="M301" s="586"/>
      <c r="N301" s="588"/>
      <c r="O301" s="588"/>
      <c r="P301" s="589"/>
      <c r="Q301" s="590"/>
      <c r="R301" s="276"/>
      <c r="S301" s="719"/>
      <c r="T301" s="467" t="s">
        <v>498</v>
      </c>
      <c r="U301" s="260">
        <f>9900*12</f>
        <v>118800</v>
      </c>
      <c r="V301" s="554"/>
      <c r="W301" s="540"/>
    </row>
    <row r="302" spans="1:23" s="43" customFormat="1" ht="23.25" customHeight="1">
      <c r="A302" s="15"/>
      <c r="B302" s="21"/>
      <c r="C302" s="587"/>
      <c r="D302" s="585"/>
      <c r="E302" s="586"/>
      <c r="F302" s="586"/>
      <c r="G302" s="586"/>
      <c r="H302" s="586"/>
      <c r="I302" s="586"/>
      <c r="J302" s="586"/>
      <c r="K302" s="586"/>
      <c r="L302" s="586"/>
      <c r="M302" s="586"/>
      <c r="N302" s="588"/>
      <c r="O302" s="588"/>
      <c r="P302" s="589"/>
      <c r="Q302" s="590"/>
      <c r="R302" s="276"/>
      <c r="S302" s="719"/>
      <c r="T302" s="467" t="s">
        <v>290</v>
      </c>
      <c r="U302" s="260">
        <f>51000*8</f>
        <v>408000</v>
      </c>
      <c r="V302" s="554"/>
      <c r="W302" s="540"/>
    </row>
    <row r="303" spans="1:23" s="43" customFormat="1" ht="23.25" customHeight="1">
      <c r="A303" s="15"/>
      <c r="B303" s="21"/>
      <c r="C303" s="587"/>
      <c r="D303" s="585"/>
      <c r="E303" s="586"/>
      <c r="F303" s="586"/>
      <c r="G303" s="586"/>
      <c r="H303" s="586"/>
      <c r="I303" s="586"/>
      <c r="J303" s="586"/>
      <c r="K303" s="586"/>
      <c r="L303" s="586"/>
      <c r="M303" s="586"/>
      <c r="N303" s="588"/>
      <c r="O303" s="588"/>
      <c r="P303" s="589"/>
      <c r="Q303" s="590"/>
      <c r="R303" s="276"/>
      <c r="S303" s="719"/>
      <c r="T303" s="467" t="s">
        <v>499</v>
      </c>
      <c r="U303" s="260">
        <f>50000*2</f>
        <v>100000</v>
      </c>
      <c r="V303" s="554"/>
      <c r="W303" s="540"/>
    </row>
    <row r="304" spans="1:23" s="43" customFormat="1" ht="23.25" customHeight="1">
      <c r="A304" s="15"/>
      <c r="B304" s="21"/>
      <c r="C304" s="587"/>
      <c r="D304" s="585"/>
      <c r="E304" s="586"/>
      <c r="F304" s="586"/>
      <c r="G304" s="586"/>
      <c r="H304" s="586"/>
      <c r="I304" s="586"/>
      <c r="J304" s="586"/>
      <c r="K304" s="586"/>
      <c r="L304" s="586"/>
      <c r="M304" s="586"/>
      <c r="N304" s="588"/>
      <c r="O304" s="588"/>
      <c r="P304" s="589"/>
      <c r="Q304" s="590"/>
      <c r="R304" s="276"/>
      <c r="S304" s="719"/>
      <c r="T304" s="467" t="s">
        <v>658</v>
      </c>
      <c r="U304" s="260">
        <f>121000*1</f>
        <v>121000</v>
      </c>
      <c r="V304" s="554"/>
      <c r="W304" s="540"/>
    </row>
    <row r="305" spans="1:23" s="43" customFormat="1" ht="23.25" customHeight="1">
      <c r="A305" s="15"/>
      <c r="B305" s="21"/>
      <c r="C305" s="587"/>
      <c r="D305" s="585"/>
      <c r="E305" s="586"/>
      <c r="F305" s="586"/>
      <c r="G305" s="586"/>
      <c r="H305" s="586"/>
      <c r="I305" s="586"/>
      <c r="J305" s="586"/>
      <c r="K305" s="586"/>
      <c r="L305" s="586"/>
      <c r="M305" s="586"/>
      <c r="N305" s="588"/>
      <c r="O305" s="588"/>
      <c r="P305" s="589"/>
      <c r="Q305" s="590"/>
      <c r="R305" s="276"/>
      <c r="S305" s="719"/>
      <c r="T305" s="721" t="s">
        <v>659</v>
      </c>
      <c r="U305" s="722">
        <v>628600</v>
      </c>
      <c r="V305" s="554"/>
      <c r="W305" s="540"/>
    </row>
    <row r="306" spans="1:23" s="43" customFormat="1" ht="23.25" customHeight="1">
      <c r="A306" s="15"/>
      <c r="B306" s="21"/>
      <c r="C306" s="587"/>
      <c r="D306" s="585"/>
      <c r="E306" s="586"/>
      <c r="F306" s="586"/>
      <c r="G306" s="586"/>
      <c r="H306" s="586"/>
      <c r="I306" s="586"/>
      <c r="J306" s="586"/>
      <c r="K306" s="586"/>
      <c r="L306" s="586"/>
      <c r="M306" s="586"/>
      <c r="N306" s="588"/>
      <c r="O306" s="588"/>
      <c r="P306" s="589"/>
      <c r="Q306" s="590"/>
      <c r="R306" s="276"/>
      <c r="S306" s="719" t="s">
        <v>291</v>
      </c>
      <c r="T306" s="467" t="s">
        <v>292</v>
      </c>
      <c r="U306" s="260">
        <v>51600</v>
      </c>
      <c r="V306" s="554"/>
      <c r="W306" s="540"/>
    </row>
    <row r="307" spans="1:23" s="43" customFormat="1" ht="23.25" customHeight="1">
      <c r="A307" s="15"/>
      <c r="B307" s="21"/>
      <c r="C307" s="587"/>
      <c r="D307" s="585"/>
      <c r="E307" s="586"/>
      <c r="F307" s="586"/>
      <c r="G307" s="586"/>
      <c r="H307" s="586"/>
      <c r="I307" s="586"/>
      <c r="J307" s="586"/>
      <c r="K307" s="586"/>
      <c r="L307" s="586"/>
      <c r="M307" s="586"/>
      <c r="N307" s="588"/>
      <c r="O307" s="588"/>
      <c r="P307" s="589"/>
      <c r="Q307" s="590"/>
      <c r="R307" s="276"/>
      <c r="S307" s="265" t="s">
        <v>49</v>
      </c>
      <c r="T307" s="472" t="s">
        <v>500</v>
      </c>
      <c r="U307" s="264">
        <v>300000</v>
      </c>
      <c r="V307" s="554"/>
      <c r="W307" s="540"/>
    </row>
    <row r="308" spans="1:23" s="43" customFormat="1" ht="23.25" customHeight="1">
      <c r="A308" s="15"/>
      <c r="B308" s="21"/>
      <c r="C308" s="304" t="s">
        <v>162</v>
      </c>
      <c r="D308" s="305"/>
      <c r="E308" s="306"/>
      <c r="F308" s="306"/>
      <c r="G308" s="306"/>
      <c r="H308" s="306"/>
      <c r="I308" s="306"/>
      <c r="J308" s="306"/>
      <c r="K308" s="306"/>
      <c r="L308" s="306"/>
      <c r="M308" s="306"/>
      <c r="N308" s="294">
        <v>30649000</v>
      </c>
      <c r="O308" s="294">
        <v>31825000</v>
      </c>
      <c r="P308" s="396">
        <f t="shared" ref="P308" si="68">O308-N308</f>
        <v>1176000</v>
      </c>
      <c r="Q308" s="268">
        <f t="shared" ref="Q308" si="69">(O308-N308)/N308</f>
        <v>3.8369930503442201E-2</v>
      </c>
      <c r="R308" s="713" t="s">
        <v>521</v>
      </c>
      <c r="S308" s="713" t="s">
        <v>522</v>
      </c>
      <c r="T308" s="714" t="s">
        <v>523</v>
      </c>
      <c r="U308" s="715">
        <v>1930500</v>
      </c>
      <c r="V308" s="555"/>
      <c r="W308" s="539"/>
    </row>
    <row r="309" spans="1:23" s="43" customFormat="1" ht="23.25" customHeight="1">
      <c r="A309" s="15"/>
      <c r="B309" s="21"/>
      <c r="C309" s="21"/>
      <c r="D309" s="277"/>
      <c r="E309" s="278"/>
      <c r="F309" s="278"/>
      <c r="G309" s="278"/>
      <c r="H309" s="278"/>
      <c r="I309" s="278"/>
      <c r="J309" s="278"/>
      <c r="K309" s="278"/>
      <c r="L309" s="278"/>
      <c r="M309" s="278"/>
      <c r="N309" s="274"/>
      <c r="O309" s="274"/>
      <c r="P309" s="406"/>
      <c r="Q309" s="280"/>
      <c r="R309" s="716"/>
      <c r="S309" s="716"/>
      <c r="T309" s="716" t="s">
        <v>524</v>
      </c>
      <c r="U309" s="715">
        <v>21574300</v>
      </c>
      <c r="V309" s="555"/>
      <c r="W309" s="539"/>
    </row>
    <row r="310" spans="1:23" s="43" customFormat="1" ht="23.25" customHeight="1">
      <c r="A310" s="15"/>
      <c r="B310" s="21"/>
      <c r="C310" s="21"/>
      <c r="D310" s="277"/>
      <c r="E310" s="278"/>
      <c r="F310" s="278"/>
      <c r="G310" s="278"/>
      <c r="H310" s="278"/>
      <c r="I310" s="278"/>
      <c r="J310" s="278"/>
      <c r="K310" s="278"/>
      <c r="L310" s="278"/>
      <c r="M310" s="278"/>
      <c r="N310" s="274"/>
      <c r="O310" s="274"/>
      <c r="P310" s="407"/>
      <c r="Q310" s="280"/>
      <c r="R310" s="716"/>
      <c r="S310" s="716" t="s">
        <v>243</v>
      </c>
      <c r="T310" s="599" t="s">
        <v>525</v>
      </c>
      <c r="U310" s="715">
        <v>2224800</v>
      </c>
      <c r="V310" s="555"/>
      <c r="W310" s="539"/>
    </row>
    <row r="311" spans="1:23" s="43" customFormat="1" ht="23.25" customHeight="1">
      <c r="A311" s="15"/>
      <c r="B311" s="21"/>
      <c r="C311" s="21"/>
      <c r="D311" s="277"/>
      <c r="E311" s="278"/>
      <c r="F311" s="278"/>
      <c r="G311" s="278"/>
      <c r="H311" s="278"/>
      <c r="I311" s="278"/>
      <c r="J311" s="278"/>
      <c r="K311" s="278"/>
      <c r="L311" s="278"/>
      <c r="M311" s="278"/>
      <c r="N311" s="274"/>
      <c r="O311" s="274"/>
      <c r="P311" s="407"/>
      <c r="Q311" s="280"/>
      <c r="R311" s="599"/>
      <c r="S311" s="599" t="s">
        <v>244</v>
      </c>
      <c r="T311" s="599" t="s">
        <v>526</v>
      </c>
      <c r="U311" s="715">
        <v>2425200</v>
      </c>
      <c r="V311" s="555"/>
      <c r="W311" s="539"/>
    </row>
    <row r="312" spans="1:23" s="43" customFormat="1" ht="23.25" customHeight="1">
      <c r="A312" s="15"/>
      <c r="B312" s="21"/>
      <c r="C312" s="21"/>
      <c r="D312" s="277"/>
      <c r="E312" s="278"/>
      <c r="F312" s="278"/>
      <c r="G312" s="278"/>
      <c r="H312" s="278"/>
      <c r="I312" s="278"/>
      <c r="J312" s="278"/>
      <c r="K312" s="278"/>
      <c r="L312" s="278"/>
      <c r="M312" s="278"/>
      <c r="N312" s="274"/>
      <c r="O312" s="274"/>
      <c r="P312" s="407"/>
      <c r="Q312" s="280"/>
      <c r="R312" s="599" t="s">
        <v>230</v>
      </c>
      <c r="S312" s="599" t="s">
        <v>527</v>
      </c>
      <c r="T312" s="599" t="s">
        <v>528</v>
      </c>
      <c r="U312" s="715">
        <v>450000</v>
      </c>
      <c r="V312" s="555"/>
      <c r="W312" s="539"/>
    </row>
    <row r="313" spans="1:23" s="43" customFormat="1" ht="23.25" customHeight="1">
      <c r="A313" s="15"/>
      <c r="B313" s="21"/>
      <c r="C313" s="21"/>
      <c r="D313" s="277"/>
      <c r="E313" s="278"/>
      <c r="F313" s="278"/>
      <c r="G313" s="278"/>
      <c r="H313" s="278"/>
      <c r="I313" s="278"/>
      <c r="J313" s="278"/>
      <c r="K313" s="278"/>
      <c r="L313" s="278"/>
      <c r="M313" s="278"/>
      <c r="N313" s="274"/>
      <c r="O313" s="274"/>
      <c r="P313" s="407"/>
      <c r="Q313" s="280"/>
      <c r="R313" s="599"/>
      <c r="S313" s="599"/>
      <c r="T313" s="599" t="s">
        <v>529</v>
      </c>
      <c r="U313" s="715">
        <v>70000</v>
      </c>
      <c r="V313" s="555"/>
      <c r="W313" s="539"/>
    </row>
    <row r="314" spans="1:23" s="43" customFormat="1" ht="23.25" customHeight="1">
      <c r="A314" s="15"/>
      <c r="B314" s="21"/>
      <c r="C314" s="21"/>
      <c r="D314" s="277"/>
      <c r="E314" s="278"/>
      <c r="F314" s="278"/>
      <c r="G314" s="278"/>
      <c r="H314" s="278"/>
      <c r="I314" s="278"/>
      <c r="J314" s="278"/>
      <c r="K314" s="278"/>
      <c r="L314" s="278"/>
      <c r="M314" s="278"/>
      <c r="N314" s="274"/>
      <c r="O314" s="274"/>
      <c r="P314" s="407"/>
      <c r="Q314" s="280"/>
      <c r="R314" s="599"/>
      <c r="S314" s="599" t="s">
        <v>232</v>
      </c>
      <c r="T314" s="599" t="s">
        <v>530</v>
      </c>
      <c r="U314" s="715">
        <v>500000</v>
      </c>
      <c r="V314" s="555"/>
      <c r="W314" s="539"/>
    </row>
    <row r="315" spans="1:23" s="43" customFormat="1" ht="23.25" customHeight="1">
      <c r="A315" s="15"/>
      <c r="B315" s="21"/>
      <c r="C315" s="21"/>
      <c r="D315" s="277"/>
      <c r="E315" s="278"/>
      <c r="F315" s="278"/>
      <c r="G315" s="278"/>
      <c r="H315" s="278"/>
      <c r="I315" s="278"/>
      <c r="J315" s="278"/>
      <c r="K315" s="278"/>
      <c r="L315" s="278"/>
      <c r="M315" s="278"/>
      <c r="N315" s="274"/>
      <c r="O315" s="274"/>
      <c r="P315" s="407"/>
      <c r="Q315" s="280"/>
      <c r="R315" s="599"/>
      <c r="S315" s="599"/>
      <c r="T315" s="599" t="s">
        <v>531</v>
      </c>
      <c r="U315" s="715">
        <v>50200</v>
      </c>
      <c r="V315" s="555"/>
      <c r="W315" s="539"/>
    </row>
    <row r="316" spans="1:23" s="43" customFormat="1" ht="23.25" customHeight="1">
      <c r="A316" s="15"/>
      <c r="B316" s="21"/>
      <c r="C316" s="21"/>
      <c r="D316" s="277"/>
      <c r="E316" s="278"/>
      <c r="F316" s="278"/>
      <c r="G316" s="278"/>
      <c r="H316" s="278"/>
      <c r="I316" s="278"/>
      <c r="J316" s="278"/>
      <c r="K316" s="278"/>
      <c r="L316" s="278"/>
      <c r="M316" s="278"/>
      <c r="N316" s="274"/>
      <c r="O316" s="274"/>
      <c r="P316" s="407"/>
      <c r="Q316" s="280"/>
      <c r="R316" s="599"/>
      <c r="S316" s="599" t="s">
        <v>532</v>
      </c>
      <c r="T316" s="599" t="s">
        <v>533</v>
      </c>
      <c r="U316" s="715">
        <v>1600000</v>
      </c>
      <c r="V316" s="555"/>
      <c r="W316" s="539"/>
    </row>
    <row r="317" spans="1:23" s="43" customFormat="1" ht="23.25" customHeight="1">
      <c r="A317" s="15"/>
      <c r="B317" s="21"/>
      <c r="C317" s="21"/>
      <c r="D317" s="277"/>
      <c r="E317" s="278"/>
      <c r="F317" s="278"/>
      <c r="G317" s="278"/>
      <c r="H317" s="278"/>
      <c r="I317" s="278"/>
      <c r="J317" s="278"/>
      <c r="K317" s="278"/>
      <c r="L317" s="278"/>
      <c r="M317" s="278"/>
      <c r="N317" s="274"/>
      <c r="O317" s="274"/>
      <c r="P317" s="407"/>
      <c r="Q317" s="280"/>
      <c r="R317" s="599"/>
      <c r="S317" s="599"/>
      <c r="T317" s="599" t="s">
        <v>534</v>
      </c>
      <c r="U317" s="715">
        <v>800000</v>
      </c>
      <c r="V317" s="555"/>
      <c r="W317" s="539"/>
    </row>
    <row r="318" spans="1:23" s="43" customFormat="1" ht="23.25" customHeight="1" thickBot="1">
      <c r="A318" s="15"/>
      <c r="B318" s="21"/>
      <c r="C318" s="21"/>
      <c r="D318" s="277"/>
      <c r="E318" s="278"/>
      <c r="F318" s="278"/>
      <c r="G318" s="278"/>
      <c r="H318" s="278"/>
      <c r="I318" s="278"/>
      <c r="J318" s="278"/>
      <c r="K318" s="278"/>
      <c r="L318" s="278"/>
      <c r="M318" s="278"/>
      <c r="N318" s="279"/>
      <c r="O318" s="279"/>
      <c r="P318" s="606"/>
      <c r="Q318" s="607"/>
      <c r="R318" s="599"/>
      <c r="S318" s="599" t="s">
        <v>535</v>
      </c>
      <c r="T318" s="599" t="s">
        <v>536</v>
      </c>
      <c r="U318" s="715">
        <v>200000</v>
      </c>
      <c r="V318" s="555"/>
      <c r="W318" s="539"/>
    </row>
    <row r="319" spans="1:23" s="43" customFormat="1" ht="23.25" customHeight="1">
      <c r="A319" s="354" t="s">
        <v>21</v>
      </c>
      <c r="B319" s="348"/>
      <c r="C319" s="355"/>
      <c r="D319" s="82">
        <f t="shared" ref="D319:O320" si="70">D320</f>
        <v>74000</v>
      </c>
      <c r="E319" s="82">
        <f t="shared" si="70"/>
        <v>0</v>
      </c>
      <c r="F319" s="82">
        <f t="shared" si="70"/>
        <v>45000</v>
      </c>
      <c r="G319" s="82">
        <f t="shared" si="70"/>
        <v>74000</v>
      </c>
      <c r="H319" s="82">
        <f t="shared" si="70"/>
        <v>120000</v>
      </c>
      <c r="I319" s="82">
        <f t="shared" si="70"/>
        <v>200000</v>
      </c>
      <c r="J319" s="82">
        <f t="shared" si="70"/>
        <v>200000</v>
      </c>
      <c r="K319" s="82">
        <f t="shared" si="70"/>
        <v>98000</v>
      </c>
      <c r="L319" s="82">
        <f t="shared" si="70"/>
        <v>98000</v>
      </c>
      <c r="M319" s="82">
        <f t="shared" si="70"/>
        <v>40000</v>
      </c>
      <c r="N319" s="356">
        <f t="shared" si="70"/>
        <v>15900000</v>
      </c>
      <c r="O319" s="356">
        <f t="shared" si="70"/>
        <v>36000000</v>
      </c>
      <c r="P319" s="367">
        <f t="shared" ref="P319:P321" si="71">O319-N319</f>
        <v>20100000</v>
      </c>
      <c r="Q319" s="357">
        <f t="shared" ref="Q319:Q320" si="72">(O319-N319)/N319</f>
        <v>1.2641509433962264</v>
      </c>
      <c r="R319" s="558"/>
      <c r="S319" s="559"/>
      <c r="T319" s="560"/>
      <c r="U319" s="556"/>
      <c r="V319" s="561"/>
      <c r="W319" s="562"/>
    </row>
    <row r="320" spans="1:23" s="43" customFormat="1" ht="23.25" customHeight="1">
      <c r="A320" s="15"/>
      <c r="B320" s="857" t="s">
        <v>21</v>
      </c>
      <c r="C320" s="858"/>
      <c r="D320" s="60">
        <f t="shared" si="70"/>
        <v>74000</v>
      </c>
      <c r="E320" s="50">
        <f t="shared" si="70"/>
        <v>0</v>
      </c>
      <c r="F320" s="50">
        <f t="shared" si="70"/>
        <v>45000</v>
      </c>
      <c r="G320" s="50">
        <f t="shared" si="70"/>
        <v>74000</v>
      </c>
      <c r="H320" s="50">
        <f t="shared" si="70"/>
        <v>120000</v>
      </c>
      <c r="I320" s="50">
        <f t="shared" si="70"/>
        <v>200000</v>
      </c>
      <c r="J320" s="50">
        <f t="shared" si="70"/>
        <v>200000</v>
      </c>
      <c r="K320" s="50">
        <f t="shared" si="70"/>
        <v>98000</v>
      </c>
      <c r="L320" s="50">
        <f t="shared" si="70"/>
        <v>98000</v>
      </c>
      <c r="M320" s="50">
        <f t="shared" si="70"/>
        <v>40000</v>
      </c>
      <c r="N320" s="77">
        <f t="shared" si="70"/>
        <v>15900000</v>
      </c>
      <c r="O320" s="77">
        <f t="shared" si="70"/>
        <v>36000000</v>
      </c>
      <c r="P320" s="399">
        <f t="shared" si="71"/>
        <v>20100000</v>
      </c>
      <c r="Q320" s="308">
        <f t="shared" si="72"/>
        <v>1.2641509433962264</v>
      </c>
      <c r="R320" s="558"/>
      <c r="S320" s="559"/>
      <c r="T320" s="560"/>
      <c r="U320" s="556"/>
      <c r="V320" s="561"/>
      <c r="W320" s="539"/>
    </row>
    <row r="321" spans="1:123" s="43" customFormat="1" ht="23.25" customHeight="1">
      <c r="A321" s="311"/>
      <c r="B321" s="258"/>
      <c r="C321" s="341" t="s">
        <v>303</v>
      </c>
      <c r="D321" s="57">
        <v>74000</v>
      </c>
      <c r="E321" s="47">
        <v>0</v>
      </c>
      <c r="F321" s="47">
        <v>45000</v>
      </c>
      <c r="G321" s="47">
        <v>74000</v>
      </c>
      <c r="H321" s="47">
        <v>120000</v>
      </c>
      <c r="I321" s="47">
        <v>200000</v>
      </c>
      <c r="J321" s="47">
        <v>200000</v>
      </c>
      <c r="K321" s="47">
        <v>98000</v>
      </c>
      <c r="L321" s="47">
        <v>98000</v>
      </c>
      <c r="M321" s="47">
        <v>40000</v>
      </c>
      <c r="N321" s="77">
        <v>15900000</v>
      </c>
      <c r="O321" s="77">
        <v>36000000</v>
      </c>
      <c r="P321" s="399">
        <f t="shared" si="71"/>
        <v>20100000</v>
      </c>
      <c r="Q321" s="308">
        <f>(O321-N321)/N321</f>
        <v>1.2641509433962264</v>
      </c>
      <c r="R321" s="563" t="s">
        <v>166</v>
      </c>
      <c r="S321" s="564"/>
      <c r="T321" s="565"/>
      <c r="U321" s="566">
        <v>1000000</v>
      </c>
      <c r="V321" s="561"/>
      <c r="W321" s="539"/>
    </row>
    <row r="322" spans="1:123" s="43" customFormat="1" ht="23.25" customHeight="1">
      <c r="A322" s="317"/>
      <c r="B322" s="317"/>
      <c r="D322" s="320"/>
      <c r="E322" s="47"/>
      <c r="F322" s="47"/>
      <c r="G322" s="47"/>
      <c r="H322" s="47"/>
      <c r="I322" s="47"/>
      <c r="J322" s="47"/>
      <c r="K322" s="47"/>
      <c r="L322" s="47"/>
      <c r="M322" s="47"/>
      <c r="N322" s="76"/>
      <c r="O322" s="76"/>
      <c r="P322" s="393"/>
      <c r="Q322" s="247"/>
      <c r="R322" s="321" t="s">
        <v>186</v>
      </c>
      <c r="S322" s="567" t="s">
        <v>396</v>
      </c>
      <c r="T322" s="568" t="s">
        <v>708</v>
      </c>
      <c r="U322" s="566">
        <v>30000000</v>
      </c>
      <c r="V322" s="569"/>
      <c r="W322" s="570"/>
      <c r="X322" s="323"/>
      <c r="Y322" s="323"/>
      <c r="Z322" s="335">
        <v>10000000</v>
      </c>
    </row>
    <row r="323" spans="1:123" s="43" customFormat="1" ht="23.25" customHeight="1">
      <c r="A323" s="312"/>
      <c r="B323" s="312"/>
      <c r="C323" s="101"/>
      <c r="D323" s="289"/>
      <c r="E323" s="48"/>
      <c r="F323" s="48"/>
      <c r="G323" s="48"/>
      <c r="H323" s="48"/>
      <c r="I323" s="48"/>
      <c r="J323" s="48"/>
      <c r="K323" s="48"/>
      <c r="L323" s="48"/>
      <c r="M323" s="48"/>
      <c r="N323" s="89"/>
      <c r="O323" s="89"/>
      <c r="P323" s="394"/>
      <c r="Q323" s="248"/>
      <c r="R323" s="339" t="s">
        <v>188</v>
      </c>
      <c r="S323" s="571" t="s">
        <v>304</v>
      </c>
      <c r="T323" s="572" t="s">
        <v>707</v>
      </c>
      <c r="U323" s="573">
        <v>5000000</v>
      </c>
      <c r="V323" s="574"/>
      <c r="W323" s="570"/>
      <c r="X323" s="323"/>
      <c r="Y323" s="323"/>
      <c r="Z323" s="335"/>
    </row>
    <row r="324" spans="1:123" s="8" customFormat="1" ht="23.25" customHeight="1">
      <c r="A324" s="852" t="s">
        <v>37</v>
      </c>
      <c r="B324" s="853"/>
      <c r="C324" s="854"/>
      <c r="D324" s="338">
        <f t="shared" ref="D324:O325" si="73">D325</f>
        <v>895000</v>
      </c>
      <c r="E324" s="338">
        <f t="shared" si="73"/>
        <v>988000</v>
      </c>
      <c r="F324" s="338">
        <f t="shared" si="73"/>
        <v>2290000</v>
      </c>
      <c r="G324" s="338">
        <f t="shared" si="73"/>
        <v>895000</v>
      </c>
      <c r="H324" s="338">
        <f t="shared" si="73"/>
        <v>1341000</v>
      </c>
      <c r="I324" s="338">
        <f t="shared" si="73"/>
        <v>653000</v>
      </c>
      <c r="J324" s="338">
        <f t="shared" si="73"/>
        <v>1005000</v>
      </c>
      <c r="K324" s="338">
        <f t="shared" si="73"/>
        <v>1487000</v>
      </c>
      <c r="L324" s="338">
        <f t="shared" si="73"/>
        <v>1342000</v>
      </c>
      <c r="M324" s="338">
        <f t="shared" si="73"/>
        <v>5971000</v>
      </c>
      <c r="N324" s="358">
        <f t="shared" si="73"/>
        <v>37859891</v>
      </c>
      <c r="O324" s="358">
        <f t="shared" si="73"/>
        <v>38879512</v>
      </c>
      <c r="P324" s="367">
        <f t="shared" ref="P324:P327" si="74">O324-N324</f>
        <v>1019621</v>
      </c>
      <c r="Q324" s="357">
        <f t="shared" ref="Q324:Q327" si="75">(O324-N324)/N324</f>
        <v>2.6931429887106648E-2</v>
      </c>
      <c r="R324" s="575"/>
      <c r="S324" s="564"/>
      <c r="T324" s="565"/>
      <c r="U324" s="576"/>
      <c r="V324" s="577"/>
      <c r="W324" s="578"/>
      <c r="X324" s="337"/>
      <c r="Y324" s="337"/>
      <c r="Z324" s="337"/>
    </row>
    <row r="325" spans="1:123" s="43" customFormat="1" ht="23.25" customHeight="1">
      <c r="A325" s="15"/>
      <c r="B325" s="855" t="s">
        <v>37</v>
      </c>
      <c r="C325" s="856"/>
      <c r="D325" s="59">
        <f t="shared" si="73"/>
        <v>895000</v>
      </c>
      <c r="E325" s="49">
        <f t="shared" si="73"/>
        <v>988000</v>
      </c>
      <c r="F325" s="49">
        <f t="shared" si="73"/>
        <v>2290000</v>
      </c>
      <c r="G325" s="49">
        <f t="shared" si="73"/>
        <v>895000</v>
      </c>
      <c r="H325" s="49">
        <f t="shared" si="73"/>
        <v>1341000</v>
      </c>
      <c r="I325" s="49">
        <f>SUM(I326:I327)</f>
        <v>653000</v>
      </c>
      <c r="J325" s="49">
        <f>SUM(J326:J327)</f>
        <v>1005000</v>
      </c>
      <c r="K325" s="49">
        <f>SUM(K326:K327)</f>
        <v>1487000</v>
      </c>
      <c r="L325" s="49">
        <f>L326</f>
        <v>1342000</v>
      </c>
      <c r="M325" s="49">
        <f>SUM(M326:M327)</f>
        <v>5971000</v>
      </c>
      <c r="N325" s="90">
        <f>SUM(N326:N327)</f>
        <v>37859891</v>
      </c>
      <c r="O325" s="90">
        <f>SUM(O326:O327)</f>
        <v>38879512</v>
      </c>
      <c r="P325" s="399">
        <f t="shared" si="74"/>
        <v>1019621</v>
      </c>
      <c r="Q325" s="308">
        <f t="shared" si="75"/>
        <v>2.6931429887106648E-2</v>
      </c>
      <c r="R325" s="579"/>
      <c r="S325" s="564"/>
      <c r="T325" s="565"/>
      <c r="U325" s="580"/>
      <c r="V325" s="561"/>
      <c r="W325" s="539"/>
    </row>
    <row r="326" spans="1:123" s="43" customFormat="1" ht="23.25" customHeight="1">
      <c r="A326" s="311"/>
      <c r="B326" s="258"/>
      <c r="C326" s="18" t="s">
        <v>5</v>
      </c>
      <c r="D326" s="59">
        <v>895000</v>
      </c>
      <c r="E326" s="49">
        <v>988000</v>
      </c>
      <c r="F326" s="49">
        <v>2290000</v>
      </c>
      <c r="G326" s="49">
        <v>895000</v>
      </c>
      <c r="H326" s="49">
        <v>1341000</v>
      </c>
      <c r="I326" s="49">
        <v>487000</v>
      </c>
      <c r="J326" s="49">
        <v>1005000</v>
      </c>
      <c r="K326" s="49">
        <v>1487000</v>
      </c>
      <c r="L326" s="49">
        <v>1342000</v>
      </c>
      <c r="M326" s="49">
        <v>5971000</v>
      </c>
      <c r="N326" s="90">
        <v>7540379</v>
      </c>
      <c r="O326" s="90">
        <v>8560000</v>
      </c>
      <c r="P326" s="399">
        <f t="shared" si="74"/>
        <v>1019621</v>
      </c>
      <c r="Q326" s="308">
        <f t="shared" si="75"/>
        <v>0.13522145239649094</v>
      </c>
      <c r="R326" s="581" t="s">
        <v>305</v>
      </c>
      <c r="S326" s="564"/>
      <c r="T326" s="565"/>
      <c r="U326" s="582">
        <v>5540282</v>
      </c>
      <c r="V326" s="324" t="e">
        <f t="shared" ref="V326" si="76">(T326-S326)/S326</f>
        <v>#DIV/0!</v>
      </c>
      <c r="W326" s="539"/>
    </row>
    <row r="327" spans="1:123" ht="24" customHeight="1" thickBot="1">
      <c r="A327" s="329"/>
      <c r="B327" s="330"/>
      <c r="C327" s="331" t="s">
        <v>38</v>
      </c>
      <c r="D327" s="332"/>
      <c r="E327" s="333"/>
      <c r="F327" s="333"/>
      <c r="G327" s="334"/>
      <c r="H327" s="334"/>
      <c r="I327" s="334">
        <v>166000</v>
      </c>
      <c r="J327" s="334"/>
      <c r="K327" s="334"/>
      <c r="L327" s="334">
        <v>0</v>
      </c>
      <c r="M327" s="334">
        <v>0</v>
      </c>
      <c r="N327" s="77">
        <v>30319512</v>
      </c>
      <c r="O327" s="77">
        <v>30319512</v>
      </c>
      <c r="P327" s="396">
        <f t="shared" si="74"/>
        <v>0</v>
      </c>
      <c r="Q327" s="308">
        <f t="shared" si="75"/>
        <v>0</v>
      </c>
      <c r="R327" s="322" t="s">
        <v>306</v>
      </c>
      <c r="S327" s="328"/>
      <c r="T327" s="64"/>
      <c r="U327" s="340">
        <v>14438290</v>
      </c>
      <c r="V327" s="307"/>
      <c r="W327" s="538"/>
      <c r="X327" s="313"/>
      <c r="Y327" s="313"/>
      <c r="Z327" s="313"/>
      <c r="AA327" s="313"/>
      <c r="AB327" s="313"/>
      <c r="AC327" s="313"/>
      <c r="AD327" s="313"/>
      <c r="AE327" s="313"/>
      <c r="AF327" s="313"/>
      <c r="AG327" s="313"/>
      <c r="AH327" s="313"/>
      <c r="AI327" s="313"/>
      <c r="AJ327" s="313"/>
      <c r="AK327" s="313"/>
      <c r="AL327" s="313"/>
      <c r="AM327" s="313"/>
      <c r="AN327" s="313"/>
      <c r="AO327" s="313"/>
      <c r="AP327" s="313"/>
      <c r="AQ327" s="313"/>
      <c r="AR327" s="313"/>
      <c r="AS327" s="313"/>
      <c r="AT327" s="313"/>
      <c r="AU327" s="313"/>
      <c r="AV327" s="313"/>
      <c r="AW327" s="313"/>
      <c r="AX327" s="313"/>
      <c r="AY327" s="313"/>
      <c r="AZ327" s="313"/>
      <c r="BA327" s="313"/>
      <c r="BB327" s="313"/>
      <c r="BC327" s="313"/>
      <c r="BD327" s="313"/>
      <c r="BE327" s="313"/>
      <c r="BF327" s="313"/>
      <c r="BG327" s="313"/>
      <c r="BH327" s="313"/>
      <c r="BI327" s="313"/>
      <c r="BJ327" s="313"/>
      <c r="BK327" s="313"/>
      <c r="BL327" s="313"/>
      <c r="BM327" s="313"/>
      <c r="BN327" s="313"/>
      <c r="BO327" s="313"/>
      <c r="BP327" s="313"/>
      <c r="BQ327" s="313"/>
      <c r="BR327" s="313"/>
      <c r="BS327" s="313"/>
      <c r="BT327" s="313"/>
      <c r="BU327" s="313"/>
      <c r="BV327" s="313"/>
      <c r="BW327" s="313"/>
      <c r="BX327" s="313"/>
      <c r="BY327" s="313"/>
      <c r="BZ327" s="313"/>
      <c r="CA327" s="313"/>
      <c r="CB327" s="313"/>
      <c r="CC327" s="313"/>
      <c r="CD327" s="313"/>
      <c r="CE327" s="313"/>
      <c r="CF327" s="313"/>
      <c r="CG327" s="313"/>
      <c r="CH327" s="313"/>
      <c r="CI327" s="313"/>
      <c r="CJ327" s="313"/>
      <c r="CK327" s="313"/>
      <c r="CL327" s="313"/>
      <c r="CM327" s="313"/>
      <c r="CN327" s="313"/>
      <c r="CO327" s="313"/>
      <c r="CP327" s="313"/>
      <c r="CQ327" s="313"/>
      <c r="CR327" s="313"/>
      <c r="CS327" s="313"/>
      <c r="CT327" s="313"/>
      <c r="CU327" s="313"/>
      <c r="CV327" s="313"/>
      <c r="CW327" s="313"/>
      <c r="CX327" s="313"/>
      <c r="CY327" s="313"/>
      <c r="CZ327" s="313"/>
      <c r="DA327" s="313"/>
      <c r="DB327" s="313"/>
      <c r="DC327" s="313"/>
      <c r="DD327" s="313"/>
      <c r="DE327" s="313"/>
      <c r="DF327" s="313"/>
      <c r="DG327" s="313"/>
      <c r="DH327" s="313"/>
      <c r="DI327" s="313"/>
      <c r="DJ327" s="313"/>
      <c r="DK327" s="313"/>
      <c r="DL327" s="313"/>
      <c r="DM327" s="313"/>
      <c r="DN327" s="313"/>
      <c r="DO327" s="313"/>
      <c r="DP327" s="313"/>
      <c r="DQ327" s="313"/>
      <c r="DR327" s="313"/>
      <c r="DS327" s="313"/>
    </row>
    <row r="328" spans="1:123">
      <c r="S328" s="328"/>
    </row>
    <row r="329" spans="1:123">
      <c r="S329" s="328"/>
    </row>
    <row r="330" spans="1:123">
      <c r="S330" s="328"/>
    </row>
    <row r="331" spans="1:123">
      <c r="S331" s="328"/>
    </row>
    <row r="332" spans="1:123">
      <c r="S332" s="328"/>
    </row>
    <row r="333" spans="1:123">
      <c r="S333" s="328"/>
    </row>
    <row r="334" spans="1:123">
      <c r="S334" s="328"/>
    </row>
    <row r="335" spans="1:123">
      <c r="S335" s="328"/>
    </row>
    <row r="336" spans="1:123">
      <c r="S336" s="328"/>
    </row>
    <row r="337" spans="19:19">
      <c r="S337" s="328"/>
    </row>
    <row r="338" spans="19:19">
      <c r="S338" s="328"/>
    </row>
    <row r="339" spans="19:19">
      <c r="S339" s="328"/>
    </row>
    <row r="340" spans="19:19">
      <c r="S340" s="328"/>
    </row>
    <row r="341" spans="19:19">
      <c r="S341" s="328"/>
    </row>
    <row r="342" spans="19:19">
      <c r="S342" s="328"/>
    </row>
    <row r="343" spans="19:19">
      <c r="S343" s="328"/>
    </row>
    <row r="344" spans="19:19">
      <c r="S344" s="328"/>
    </row>
  </sheetData>
  <protectedRanges>
    <protectedRange password="CC6F" sqref="U26:U34" name="범위1"/>
  </protectedRanges>
  <mergeCells count="59">
    <mergeCell ref="W160:W161"/>
    <mergeCell ref="U193:U194"/>
    <mergeCell ref="U243:U251"/>
    <mergeCell ref="R228:R232"/>
    <mergeCell ref="U233:U242"/>
    <mergeCell ref="U228:U232"/>
    <mergeCell ref="U198:U200"/>
    <mergeCell ref="U201:U202"/>
    <mergeCell ref="R233:R251"/>
    <mergeCell ref="S233:S242"/>
    <mergeCell ref="U203:U204"/>
    <mergeCell ref="U205:U208"/>
    <mergeCell ref="U209:U211"/>
    <mergeCell ref="B8:C8"/>
    <mergeCell ref="A4:A5"/>
    <mergeCell ref="B4:B5"/>
    <mergeCell ref="C4:C5"/>
    <mergeCell ref="U252:U260"/>
    <mergeCell ref="A1:W1"/>
    <mergeCell ref="A61:C61"/>
    <mergeCell ref="B62:C62"/>
    <mergeCell ref="C35:C36"/>
    <mergeCell ref="B44:C44"/>
    <mergeCell ref="C46:C51"/>
    <mergeCell ref="A3:W3"/>
    <mergeCell ref="A2:W2"/>
    <mergeCell ref="N4:N5"/>
    <mergeCell ref="O4:O5"/>
    <mergeCell ref="P4:Q4"/>
    <mergeCell ref="R4:U5"/>
    <mergeCell ref="W4:W5"/>
    <mergeCell ref="C26:C27"/>
    <mergeCell ref="A6:C6"/>
    <mergeCell ref="A7:C7"/>
    <mergeCell ref="S85:S88"/>
    <mergeCell ref="S89:S92"/>
    <mergeCell ref="R54:S54"/>
    <mergeCell ref="R59:S59"/>
    <mergeCell ref="R60:S60"/>
    <mergeCell ref="A68:C68"/>
    <mergeCell ref="B69:C69"/>
    <mergeCell ref="S71:S73"/>
    <mergeCell ref="S74:S75"/>
    <mergeCell ref="S76:S79"/>
    <mergeCell ref="S93:S96"/>
    <mergeCell ref="S281:S284"/>
    <mergeCell ref="R281:R284"/>
    <mergeCell ref="A324:C324"/>
    <mergeCell ref="B325:C325"/>
    <mergeCell ref="B320:C320"/>
    <mergeCell ref="R218:R224"/>
    <mergeCell ref="S228:S232"/>
    <mergeCell ref="S119:S124"/>
    <mergeCell ref="S274:S277"/>
    <mergeCell ref="S243:S251"/>
    <mergeCell ref="R212:R214"/>
    <mergeCell ref="R215:R217"/>
    <mergeCell ref="R252:R260"/>
    <mergeCell ref="S252:S260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43" fitToHeight="0" orientation="landscape" r:id="rId1"/>
  <headerFooter alignWithMargins="0"/>
  <rowBreaks count="2" manualBreakCount="2">
    <brk id="43" max="16383" man="1"/>
    <brk id="294" max="2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0"/>
  <sheetViews>
    <sheetView view="pageBreakPreview" zoomScale="60" zoomScaleNormal="120" workbookViewId="0">
      <selection activeCell="F12" sqref="F12"/>
    </sheetView>
  </sheetViews>
  <sheetFormatPr defaultColWidth="5.6640625" defaultRowHeight="13.5"/>
  <cols>
    <col min="1" max="1" width="5.6640625" style="359"/>
    <col min="2" max="2" width="5.88671875" style="359" customWidth="1"/>
    <col min="3" max="3" width="9.88671875" style="360" customWidth="1"/>
    <col min="4" max="4" width="10.88671875" style="360" customWidth="1"/>
    <col min="5" max="8" width="14.33203125" style="359" customWidth="1"/>
    <col min="9" max="9" width="33.6640625" style="359" bestFit="1" customWidth="1"/>
    <col min="10" max="10" width="8" style="359" customWidth="1"/>
    <col min="11" max="11" width="16.21875" style="359" bestFit="1" customWidth="1"/>
    <col min="12" max="12" width="10.88671875" style="359" bestFit="1" customWidth="1"/>
    <col min="13" max="239" width="8" style="359" customWidth="1"/>
    <col min="240" max="240" width="5.109375" style="359" customWidth="1"/>
    <col min="241" max="242" width="6.33203125" style="359" customWidth="1"/>
    <col min="243" max="244" width="6.21875" style="359" customWidth="1"/>
    <col min="245" max="246" width="5.6640625" style="359"/>
    <col min="247" max="247" width="3.44140625" style="359" customWidth="1"/>
    <col min="248" max="248" width="6.6640625" style="359" customWidth="1"/>
    <col min="249" max="249" width="6.21875" style="359" customWidth="1"/>
    <col min="250" max="251" width="8.77734375" style="359" customWidth="1"/>
    <col min="252" max="252" width="7.77734375" style="359" customWidth="1"/>
    <col min="253" max="253" width="6.6640625" style="359" customWidth="1"/>
    <col min="254" max="254" width="7.5546875" style="359" customWidth="1"/>
    <col min="255" max="255" width="8.21875" style="359" customWidth="1"/>
    <col min="256" max="256" width="7.5546875" style="359" customWidth="1"/>
    <col min="257" max="259" width="8.21875" style="359" customWidth="1"/>
    <col min="260" max="260" width="7.77734375" style="359" customWidth="1"/>
    <col min="261" max="261" width="10.77734375" style="359" customWidth="1"/>
    <col min="262" max="495" width="8" style="359" customWidth="1"/>
    <col min="496" max="496" width="5.109375" style="359" customWidth="1"/>
    <col min="497" max="498" width="6.33203125" style="359" customWidth="1"/>
    <col min="499" max="500" width="6.21875" style="359" customWidth="1"/>
    <col min="501" max="502" width="5.6640625" style="359"/>
    <col min="503" max="503" width="3.44140625" style="359" customWidth="1"/>
    <col min="504" max="504" width="6.6640625" style="359" customWidth="1"/>
    <col min="505" max="505" width="6.21875" style="359" customWidth="1"/>
    <col min="506" max="507" width="8.77734375" style="359" customWidth="1"/>
    <col min="508" max="508" width="7.77734375" style="359" customWidth="1"/>
    <col min="509" max="509" width="6.6640625" style="359" customWidth="1"/>
    <col min="510" max="510" width="7.5546875" style="359" customWidth="1"/>
    <col min="511" max="511" width="8.21875" style="359" customWidth="1"/>
    <col min="512" max="512" width="7.5546875" style="359" customWidth="1"/>
    <col min="513" max="515" width="8.21875" style="359" customWidth="1"/>
    <col min="516" max="516" width="7.77734375" style="359" customWidth="1"/>
    <col min="517" max="517" width="10.77734375" style="359" customWidth="1"/>
    <col min="518" max="751" width="8" style="359" customWidth="1"/>
    <col min="752" max="752" width="5.109375" style="359" customWidth="1"/>
    <col min="753" max="754" width="6.33203125" style="359" customWidth="1"/>
    <col min="755" max="756" width="6.21875" style="359" customWidth="1"/>
    <col min="757" max="758" width="5.6640625" style="359"/>
    <col min="759" max="759" width="3.44140625" style="359" customWidth="1"/>
    <col min="760" max="760" width="6.6640625" style="359" customWidth="1"/>
    <col min="761" max="761" width="6.21875" style="359" customWidth="1"/>
    <col min="762" max="763" width="8.77734375" style="359" customWidth="1"/>
    <col min="764" max="764" width="7.77734375" style="359" customWidth="1"/>
    <col min="765" max="765" width="6.6640625" style="359" customWidth="1"/>
    <col min="766" max="766" width="7.5546875" style="359" customWidth="1"/>
    <col min="767" max="767" width="8.21875" style="359" customWidth="1"/>
    <col min="768" max="768" width="7.5546875" style="359" customWidth="1"/>
    <col min="769" max="771" width="8.21875" style="359" customWidth="1"/>
    <col min="772" max="772" width="7.77734375" style="359" customWidth="1"/>
    <col min="773" max="773" width="10.77734375" style="359" customWidth="1"/>
    <col min="774" max="1007" width="8" style="359" customWidth="1"/>
    <col min="1008" max="1008" width="5.109375" style="359" customWidth="1"/>
    <col min="1009" max="1010" width="6.33203125" style="359" customWidth="1"/>
    <col min="1011" max="1012" width="6.21875" style="359" customWidth="1"/>
    <col min="1013" max="1014" width="5.6640625" style="359"/>
    <col min="1015" max="1015" width="3.44140625" style="359" customWidth="1"/>
    <col min="1016" max="1016" width="6.6640625" style="359" customWidth="1"/>
    <col min="1017" max="1017" width="6.21875" style="359" customWidth="1"/>
    <col min="1018" max="1019" width="8.77734375" style="359" customWidth="1"/>
    <col min="1020" max="1020" width="7.77734375" style="359" customWidth="1"/>
    <col min="1021" max="1021" width="6.6640625" style="359" customWidth="1"/>
    <col min="1022" max="1022" width="7.5546875" style="359" customWidth="1"/>
    <col min="1023" max="1023" width="8.21875" style="359" customWidth="1"/>
    <col min="1024" max="1024" width="7.5546875" style="359" customWidth="1"/>
    <col min="1025" max="1027" width="8.21875" style="359" customWidth="1"/>
    <col min="1028" max="1028" width="7.77734375" style="359" customWidth="1"/>
    <col min="1029" max="1029" width="10.77734375" style="359" customWidth="1"/>
    <col min="1030" max="1263" width="8" style="359" customWidth="1"/>
    <col min="1264" max="1264" width="5.109375" style="359" customWidth="1"/>
    <col min="1265" max="1266" width="6.33203125" style="359" customWidth="1"/>
    <col min="1267" max="1268" width="6.21875" style="359" customWidth="1"/>
    <col min="1269" max="1270" width="5.6640625" style="359"/>
    <col min="1271" max="1271" width="3.44140625" style="359" customWidth="1"/>
    <col min="1272" max="1272" width="6.6640625" style="359" customWidth="1"/>
    <col min="1273" max="1273" width="6.21875" style="359" customWidth="1"/>
    <col min="1274" max="1275" width="8.77734375" style="359" customWidth="1"/>
    <col min="1276" max="1276" width="7.77734375" style="359" customWidth="1"/>
    <col min="1277" max="1277" width="6.6640625" style="359" customWidth="1"/>
    <col min="1278" max="1278" width="7.5546875" style="359" customWidth="1"/>
    <col min="1279" max="1279" width="8.21875" style="359" customWidth="1"/>
    <col min="1280" max="1280" width="7.5546875" style="359" customWidth="1"/>
    <col min="1281" max="1283" width="8.21875" style="359" customWidth="1"/>
    <col min="1284" max="1284" width="7.77734375" style="359" customWidth="1"/>
    <col min="1285" max="1285" width="10.77734375" style="359" customWidth="1"/>
    <col min="1286" max="1519" width="8" style="359" customWidth="1"/>
    <col min="1520" max="1520" width="5.109375" style="359" customWidth="1"/>
    <col min="1521" max="1522" width="6.33203125" style="359" customWidth="1"/>
    <col min="1523" max="1524" width="6.21875" style="359" customWidth="1"/>
    <col min="1525" max="1526" width="5.6640625" style="359"/>
    <col min="1527" max="1527" width="3.44140625" style="359" customWidth="1"/>
    <col min="1528" max="1528" width="6.6640625" style="359" customWidth="1"/>
    <col min="1529" max="1529" width="6.21875" style="359" customWidth="1"/>
    <col min="1530" max="1531" width="8.77734375" style="359" customWidth="1"/>
    <col min="1532" max="1532" width="7.77734375" style="359" customWidth="1"/>
    <col min="1533" max="1533" width="6.6640625" style="359" customWidth="1"/>
    <col min="1534" max="1534" width="7.5546875" style="359" customWidth="1"/>
    <col min="1535" max="1535" width="8.21875" style="359" customWidth="1"/>
    <col min="1536" max="1536" width="7.5546875" style="359" customWidth="1"/>
    <col min="1537" max="1539" width="8.21875" style="359" customWidth="1"/>
    <col min="1540" max="1540" width="7.77734375" style="359" customWidth="1"/>
    <col min="1541" max="1541" width="10.77734375" style="359" customWidth="1"/>
    <col min="1542" max="1775" width="8" style="359" customWidth="1"/>
    <col min="1776" max="1776" width="5.109375" style="359" customWidth="1"/>
    <col min="1777" max="1778" width="6.33203125" style="359" customWidth="1"/>
    <col min="1779" max="1780" width="6.21875" style="359" customWidth="1"/>
    <col min="1781" max="1782" width="5.6640625" style="359"/>
    <col min="1783" max="1783" width="3.44140625" style="359" customWidth="1"/>
    <col min="1784" max="1784" width="6.6640625" style="359" customWidth="1"/>
    <col min="1785" max="1785" width="6.21875" style="359" customWidth="1"/>
    <col min="1786" max="1787" width="8.77734375" style="359" customWidth="1"/>
    <col min="1788" max="1788" width="7.77734375" style="359" customWidth="1"/>
    <col min="1789" max="1789" width="6.6640625" style="359" customWidth="1"/>
    <col min="1790" max="1790" width="7.5546875" style="359" customWidth="1"/>
    <col min="1791" max="1791" width="8.21875" style="359" customWidth="1"/>
    <col min="1792" max="1792" width="7.5546875" style="359" customWidth="1"/>
    <col min="1793" max="1795" width="8.21875" style="359" customWidth="1"/>
    <col min="1796" max="1796" width="7.77734375" style="359" customWidth="1"/>
    <col min="1797" max="1797" width="10.77734375" style="359" customWidth="1"/>
    <col min="1798" max="2031" width="8" style="359" customWidth="1"/>
    <col min="2032" max="2032" width="5.109375" style="359" customWidth="1"/>
    <col min="2033" max="2034" width="6.33203125" style="359" customWidth="1"/>
    <col min="2035" max="2036" width="6.21875" style="359" customWidth="1"/>
    <col min="2037" max="2038" width="5.6640625" style="359"/>
    <col min="2039" max="2039" width="3.44140625" style="359" customWidth="1"/>
    <col min="2040" max="2040" width="6.6640625" style="359" customWidth="1"/>
    <col min="2041" max="2041" width="6.21875" style="359" customWidth="1"/>
    <col min="2042" max="2043" width="8.77734375" style="359" customWidth="1"/>
    <col min="2044" max="2044" width="7.77734375" style="359" customWidth="1"/>
    <col min="2045" max="2045" width="6.6640625" style="359" customWidth="1"/>
    <col min="2046" max="2046" width="7.5546875" style="359" customWidth="1"/>
    <col min="2047" max="2047" width="8.21875" style="359" customWidth="1"/>
    <col min="2048" max="2048" width="7.5546875" style="359" customWidth="1"/>
    <col min="2049" max="2051" width="8.21875" style="359" customWidth="1"/>
    <col min="2052" max="2052" width="7.77734375" style="359" customWidth="1"/>
    <col min="2053" max="2053" width="10.77734375" style="359" customWidth="1"/>
    <col min="2054" max="2287" width="8" style="359" customWidth="1"/>
    <col min="2288" max="2288" width="5.109375" style="359" customWidth="1"/>
    <col min="2289" max="2290" width="6.33203125" style="359" customWidth="1"/>
    <col min="2291" max="2292" width="6.21875" style="359" customWidth="1"/>
    <col min="2293" max="2294" width="5.6640625" style="359"/>
    <col min="2295" max="2295" width="3.44140625" style="359" customWidth="1"/>
    <col min="2296" max="2296" width="6.6640625" style="359" customWidth="1"/>
    <col min="2297" max="2297" width="6.21875" style="359" customWidth="1"/>
    <col min="2298" max="2299" width="8.77734375" style="359" customWidth="1"/>
    <col min="2300" max="2300" width="7.77734375" style="359" customWidth="1"/>
    <col min="2301" max="2301" width="6.6640625" style="359" customWidth="1"/>
    <col min="2302" max="2302" width="7.5546875" style="359" customWidth="1"/>
    <col min="2303" max="2303" width="8.21875" style="359" customWidth="1"/>
    <col min="2304" max="2304" width="7.5546875" style="359" customWidth="1"/>
    <col min="2305" max="2307" width="8.21875" style="359" customWidth="1"/>
    <col min="2308" max="2308" width="7.77734375" style="359" customWidth="1"/>
    <col min="2309" max="2309" width="10.77734375" style="359" customWidth="1"/>
    <col min="2310" max="2543" width="8" style="359" customWidth="1"/>
    <col min="2544" max="2544" width="5.109375" style="359" customWidth="1"/>
    <col min="2545" max="2546" width="6.33203125" style="359" customWidth="1"/>
    <col min="2547" max="2548" width="6.21875" style="359" customWidth="1"/>
    <col min="2549" max="2550" width="5.6640625" style="359"/>
    <col min="2551" max="2551" width="3.44140625" style="359" customWidth="1"/>
    <col min="2552" max="2552" width="6.6640625" style="359" customWidth="1"/>
    <col min="2553" max="2553" width="6.21875" style="359" customWidth="1"/>
    <col min="2554" max="2555" width="8.77734375" style="359" customWidth="1"/>
    <col min="2556" max="2556" width="7.77734375" style="359" customWidth="1"/>
    <col min="2557" max="2557" width="6.6640625" style="359" customWidth="1"/>
    <col min="2558" max="2558" width="7.5546875" style="359" customWidth="1"/>
    <col min="2559" max="2559" width="8.21875" style="359" customWidth="1"/>
    <col min="2560" max="2560" width="7.5546875" style="359" customWidth="1"/>
    <col min="2561" max="2563" width="8.21875" style="359" customWidth="1"/>
    <col min="2564" max="2564" width="7.77734375" style="359" customWidth="1"/>
    <col min="2565" max="2565" width="10.77734375" style="359" customWidth="1"/>
    <col min="2566" max="2799" width="8" style="359" customWidth="1"/>
    <col min="2800" max="2800" width="5.109375" style="359" customWidth="1"/>
    <col min="2801" max="2802" width="6.33203125" style="359" customWidth="1"/>
    <col min="2803" max="2804" width="6.21875" style="359" customWidth="1"/>
    <col min="2805" max="2806" width="5.6640625" style="359"/>
    <col min="2807" max="2807" width="3.44140625" style="359" customWidth="1"/>
    <col min="2808" max="2808" width="6.6640625" style="359" customWidth="1"/>
    <col min="2809" max="2809" width="6.21875" style="359" customWidth="1"/>
    <col min="2810" max="2811" width="8.77734375" style="359" customWidth="1"/>
    <col min="2812" max="2812" width="7.77734375" style="359" customWidth="1"/>
    <col min="2813" max="2813" width="6.6640625" style="359" customWidth="1"/>
    <col min="2814" max="2814" width="7.5546875" style="359" customWidth="1"/>
    <col min="2815" max="2815" width="8.21875" style="359" customWidth="1"/>
    <col min="2816" max="2816" width="7.5546875" style="359" customWidth="1"/>
    <col min="2817" max="2819" width="8.21875" style="359" customWidth="1"/>
    <col min="2820" max="2820" width="7.77734375" style="359" customWidth="1"/>
    <col min="2821" max="2821" width="10.77734375" style="359" customWidth="1"/>
    <col min="2822" max="3055" width="8" style="359" customWidth="1"/>
    <col min="3056" max="3056" width="5.109375" style="359" customWidth="1"/>
    <col min="3057" max="3058" width="6.33203125" style="359" customWidth="1"/>
    <col min="3059" max="3060" width="6.21875" style="359" customWidth="1"/>
    <col min="3061" max="3062" width="5.6640625" style="359"/>
    <col min="3063" max="3063" width="3.44140625" style="359" customWidth="1"/>
    <col min="3064" max="3064" width="6.6640625" style="359" customWidth="1"/>
    <col min="3065" max="3065" width="6.21875" style="359" customWidth="1"/>
    <col min="3066" max="3067" width="8.77734375" style="359" customWidth="1"/>
    <col min="3068" max="3068" width="7.77734375" style="359" customWidth="1"/>
    <col min="3069" max="3069" width="6.6640625" style="359" customWidth="1"/>
    <col min="3070" max="3070" width="7.5546875" style="359" customWidth="1"/>
    <col min="3071" max="3071" width="8.21875" style="359" customWidth="1"/>
    <col min="3072" max="3072" width="7.5546875" style="359" customWidth="1"/>
    <col min="3073" max="3075" width="8.21875" style="359" customWidth="1"/>
    <col min="3076" max="3076" width="7.77734375" style="359" customWidth="1"/>
    <col min="3077" max="3077" width="10.77734375" style="359" customWidth="1"/>
    <col min="3078" max="3311" width="8" style="359" customWidth="1"/>
    <col min="3312" max="3312" width="5.109375" style="359" customWidth="1"/>
    <col min="3313" max="3314" width="6.33203125" style="359" customWidth="1"/>
    <col min="3315" max="3316" width="6.21875" style="359" customWidth="1"/>
    <col min="3317" max="3318" width="5.6640625" style="359"/>
    <col min="3319" max="3319" width="3.44140625" style="359" customWidth="1"/>
    <col min="3320" max="3320" width="6.6640625" style="359" customWidth="1"/>
    <col min="3321" max="3321" width="6.21875" style="359" customWidth="1"/>
    <col min="3322" max="3323" width="8.77734375" style="359" customWidth="1"/>
    <col min="3324" max="3324" width="7.77734375" style="359" customWidth="1"/>
    <col min="3325" max="3325" width="6.6640625" style="359" customWidth="1"/>
    <col min="3326" max="3326" width="7.5546875" style="359" customWidth="1"/>
    <col min="3327" max="3327" width="8.21875" style="359" customWidth="1"/>
    <col min="3328" max="3328" width="7.5546875" style="359" customWidth="1"/>
    <col min="3329" max="3331" width="8.21875" style="359" customWidth="1"/>
    <col min="3332" max="3332" width="7.77734375" style="359" customWidth="1"/>
    <col min="3333" max="3333" width="10.77734375" style="359" customWidth="1"/>
    <col min="3334" max="3567" width="8" style="359" customWidth="1"/>
    <col min="3568" max="3568" width="5.109375" style="359" customWidth="1"/>
    <col min="3569" max="3570" width="6.33203125" style="359" customWidth="1"/>
    <col min="3571" max="3572" width="6.21875" style="359" customWidth="1"/>
    <col min="3573" max="3574" width="5.6640625" style="359"/>
    <col min="3575" max="3575" width="3.44140625" style="359" customWidth="1"/>
    <col min="3576" max="3576" width="6.6640625" style="359" customWidth="1"/>
    <col min="3577" max="3577" width="6.21875" style="359" customWidth="1"/>
    <col min="3578" max="3579" width="8.77734375" style="359" customWidth="1"/>
    <col min="3580" max="3580" width="7.77734375" style="359" customWidth="1"/>
    <col min="3581" max="3581" width="6.6640625" style="359" customWidth="1"/>
    <col min="3582" max="3582" width="7.5546875" style="359" customWidth="1"/>
    <col min="3583" max="3583" width="8.21875" style="359" customWidth="1"/>
    <col min="3584" max="3584" width="7.5546875" style="359" customWidth="1"/>
    <col min="3585" max="3587" width="8.21875" style="359" customWidth="1"/>
    <col min="3588" max="3588" width="7.77734375" style="359" customWidth="1"/>
    <col min="3589" max="3589" width="10.77734375" style="359" customWidth="1"/>
    <col min="3590" max="3823" width="8" style="359" customWidth="1"/>
    <col min="3824" max="3824" width="5.109375" style="359" customWidth="1"/>
    <col min="3825" max="3826" width="6.33203125" style="359" customWidth="1"/>
    <col min="3827" max="3828" width="6.21875" style="359" customWidth="1"/>
    <col min="3829" max="3830" width="5.6640625" style="359"/>
    <col min="3831" max="3831" width="3.44140625" style="359" customWidth="1"/>
    <col min="3832" max="3832" width="6.6640625" style="359" customWidth="1"/>
    <col min="3833" max="3833" width="6.21875" style="359" customWidth="1"/>
    <col min="3834" max="3835" width="8.77734375" style="359" customWidth="1"/>
    <col min="3836" max="3836" width="7.77734375" style="359" customWidth="1"/>
    <col min="3837" max="3837" width="6.6640625" style="359" customWidth="1"/>
    <col min="3838" max="3838" width="7.5546875" style="359" customWidth="1"/>
    <col min="3839" max="3839" width="8.21875" style="359" customWidth="1"/>
    <col min="3840" max="3840" width="7.5546875" style="359" customWidth="1"/>
    <col min="3841" max="3843" width="8.21875" style="359" customWidth="1"/>
    <col min="3844" max="3844" width="7.77734375" style="359" customWidth="1"/>
    <col min="3845" max="3845" width="10.77734375" style="359" customWidth="1"/>
    <col min="3846" max="4079" width="8" style="359" customWidth="1"/>
    <col min="4080" max="4080" width="5.109375" style="359" customWidth="1"/>
    <col min="4081" max="4082" width="6.33203125" style="359" customWidth="1"/>
    <col min="4083" max="4084" width="6.21875" style="359" customWidth="1"/>
    <col min="4085" max="4086" width="5.6640625" style="359"/>
    <col min="4087" max="4087" width="3.44140625" style="359" customWidth="1"/>
    <col min="4088" max="4088" width="6.6640625" style="359" customWidth="1"/>
    <col min="4089" max="4089" width="6.21875" style="359" customWidth="1"/>
    <col min="4090" max="4091" width="8.77734375" style="359" customWidth="1"/>
    <col min="4092" max="4092" width="7.77734375" style="359" customWidth="1"/>
    <col min="4093" max="4093" width="6.6640625" style="359" customWidth="1"/>
    <col min="4094" max="4094" width="7.5546875" style="359" customWidth="1"/>
    <col min="4095" max="4095" width="8.21875" style="359" customWidth="1"/>
    <col min="4096" max="4096" width="7.5546875" style="359" customWidth="1"/>
    <col min="4097" max="4099" width="8.21875" style="359" customWidth="1"/>
    <col min="4100" max="4100" width="7.77734375" style="359" customWidth="1"/>
    <col min="4101" max="4101" width="10.77734375" style="359" customWidth="1"/>
    <col min="4102" max="4335" width="8" style="359" customWidth="1"/>
    <col min="4336" max="4336" width="5.109375" style="359" customWidth="1"/>
    <col min="4337" max="4338" width="6.33203125" style="359" customWidth="1"/>
    <col min="4339" max="4340" width="6.21875" style="359" customWidth="1"/>
    <col min="4341" max="4342" width="5.6640625" style="359"/>
    <col min="4343" max="4343" width="3.44140625" style="359" customWidth="1"/>
    <col min="4344" max="4344" width="6.6640625" style="359" customWidth="1"/>
    <col min="4345" max="4345" width="6.21875" style="359" customWidth="1"/>
    <col min="4346" max="4347" width="8.77734375" style="359" customWidth="1"/>
    <col min="4348" max="4348" width="7.77734375" style="359" customWidth="1"/>
    <col min="4349" max="4349" width="6.6640625" style="359" customWidth="1"/>
    <col min="4350" max="4350" width="7.5546875" style="359" customWidth="1"/>
    <col min="4351" max="4351" width="8.21875" style="359" customWidth="1"/>
    <col min="4352" max="4352" width="7.5546875" style="359" customWidth="1"/>
    <col min="4353" max="4355" width="8.21875" style="359" customWidth="1"/>
    <col min="4356" max="4356" width="7.77734375" style="359" customWidth="1"/>
    <col min="4357" max="4357" width="10.77734375" style="359" customWidth="1"/>
    <col min="4358" max="4591" width="8" style="359" customWidth="1"/>
    <col min="4592" max="4592" width="5.109375" style="359" customWidth="1"/>
    <col min="4593" max="4594" width="6.33203125" style="359" customWidth="1"/>
    <col min="4595" max="4596" width="6.21875" style="359" customWidth="1"/>
    <col min="4597" max="4598" width="5.6640625" style="359"/>
    <col min="4599" max="4599" width="3.44140625" style="359" customWidth="1"/>
    <col min="4600" max="4600" width="6.6640625" style="359" customWidth="1"/>
    <col min="4601" max="4601" width="6.21875" style="359" customWidth="1"/>
    <col min="4602" max="4603" width="8.77734375" style="359" customWidth="1"/>
    <col min="4604" max="4604" width="7.77734375" style="359" customWidth="1"/>
    <col min="4605" max="4605" width="6.6640625" style="359" customWidth="1"/>
    <col min="4606" max="4606" width="7.5546875" style="359" customWidth="1"/>
    <col min="4607" max="4607" width="8.21875" style="359" customWidth="1"/>
    <col min="4608" max="4608" width="7.5546875" style="359" customWidth="1"/>
    <col min="4609" max="4611" width="8.21875" style="359" customWidth="1"/>
    <col min="4612" max="4612" width="7.77734375" style="359" customWidth="1"/>
    <col min="4613" max="4613" width="10.77734375" style="359" customWidth="1"/>
    <col min="4614" max="4847" width="8" style="359" customWidth="1"/>
    <col min="4848" max="4848" width="5.109375" style="359" customWidth="1"/>
    <col min="4849" max="4850" width="6.33203125" style="359" customWidth="1"/>
    <col min="4851" max="4852" width="6.21875" style="359" customWidth="1"/>
    <col min="4853" max="4854" width="5.6640625" style="359"/>
    <col min="4855" max="4855" width="3.44140625" style="359" customWidth="1"/>
    <col min="4856" max="4856" width="6.6640625" style="359" customWidth="1"/>
    <col min="4857" max="4857" width="6.21875" style="359" customWidth="1"/>
    <col min="4858" max="4859" width="8.77734375" style="359" customWidth="1"/>
    <col min="4860" max="4860" width="7.77734375" style="359" customWidth="1"/>
    <col min="4861" max="4861" width="6.6640625" style="359" customWidth="1"/>
    <col min="4862" max="4862" width="7.5546875" style="359" customWidth="1"/>
    <col min="4863" max="4863" width="8.21875" style="359" customWidth="1"/>
    <col min="4864" max="4864" width="7.5546875" style="359" customWidth="1"/>
    <col min="4865" max="4867" width="8.21875" style="359" customWidth="1"/>
    <col min="4868" max="4868" width="7.77734375" style="359" customWidth="1"/>
    <col min="4869" max="4869" width="10.77734375" style="359" customWidth="1"/>
    <col min="4870" max="5103" width="8" style="359" customWidth="1"/>
    <col min="5104" max="5104" width="5.109375" style="359" customWidth="1"/>
    <col min="5105" max="5106" width="6.33203125" style="359" customWidth="1"/>
    <col min="5107" max="5108" width="6.21875" style="359" customWidth="1"/>
    <col min="5109" max="5110" width="5.6640625" style="359"/>
    <col min="5111" max="5111" width="3.44140625" style="359" customWidth="1"/>
    <col min="5112" max="5112" width="6.6640625" style="359" customWidth="1"/>
    <col min="5113" max="5113" width="6.21875" style="359" customWidth="1"/>
    <col min="5114" max="5115" width="8.77734375" style="359" customWidth="1"/>
    <col min="5116" max="5116" width="7.77734375" style="359" customWidth="1"/>
    <col min="5117" max="5117" width="6.6640625" style="359" customWidth="1"/>
    <col min="5118" max="5118" width="7.5546875" style="359" customWidth="1"/>
    <col min="5119" max="5119" width="8.21875" style="359" customWidth="1"/>
    <col min="5120" max="5120" width="7.5546875" style="359" customWidth="1"/>
    <col min="5121" max="5123" width="8.21875" style="359" customWidth="1"/>
    <col min="5124" max="5124" width="7.77734375" style="359" customWidth="1"/>
    <col min="5125" max="5125" width="10.77734375" style="359" customWidth="1"/>
    <col min="5126" max="5359" width="8" style="359" customWidth="1"/>
    <col min="5360" max="5360" width="5.109375" style="359" customWidth="1"/>
    <col min="5361" max="5362" width="6.33203125" style="359" customWidth="1"/>
    <col min="5363" max="5364" width="6.21875" style="359" customWidth="1"/>
    <col min="5365" max="5366" width="5.6640625" style="359"/>
    <col min="5367" max="5367" width="3.44140625" style="359" customWidth="1"/>
    <col min="5368" max="5368" width="6.6640625" style="359" customWidth="1"/>
    <col min="5369" max="5369" width="6.21875" style="359" customWidth="1"/>
    <col min="5370" max="5371" width="8.77734375" style="359" customWidth="1"/>
    <col min="5372" max="5372" width="7.77734375" style="359" customWidth="1"/>
    <col min="5373" max="5373" width="6.6640625" style="359" customWidth="1"/>
    <col min="5374" max="5374" width="7.5546875" style="359" customWidth="1"/>
    <col min="5375" max="5375" width="8.21875" style="359" customWidth="1"/>
    <col min="5376" max="5376" width="7.5546875" style="359" customWidth="1"/>
    <col min="5377" max="5379" width="8.21875" style="359" customWidth="1"/>
    <col min="5380" max="5380" width="7.77734375" style="359" customWidth="1"/>
    <col min="5381" max="5381" width="10.77734375" style="359" customWidth="1"/>
    <col min="5382" max="5615" width="8" style="359" customWidth="1"/>
    <col min="5616" max="5616" width="5.109375" style="359" customWidth="1"/>
    <col min="5617" max="5618" width="6.33203125" style="359" customWidth="1"/>
    <col min="5619" max="5620" width="6.21875" style="359" customWidth="1"/>
    <col min="5621" max="5622" width="5.6640625" style="359"/>
    <col min="5623" max="5623" width="3.44140625" style="359" customWidth="1"/>
    <col min="5624" max="5624" width="6.6640625" style="359" customWidth="1"/>
    <col min="5625" max="5625" width="6.21875" style="359" customWidth="1"/>
    <col min="5626" max="5627" width="8.77734375" style="359" customWidth="1"/>
    <col min="5628" max="5628" width="7.77734375" style="359" customWidth="1"/>
    <col min="5629" max="5629" width="6.6640625" style="359" customWidth="1"/>
    <col min="5630" max="5630" width="7.5546875" style="359" customWidth="1"/>
    <col min="5631" max="5631" width="8.21875" style="359" customWidth="1"/>
    <col min="5632" max="5632" width="7.5546875" style="359" customWidth="1"/>
    <col min="5633" max="5635" width="8.21875" style="359" customWidth="1"/>
    <col min="5636" max="5636" width="7.77734375" style="359" customWidth="1"/>
    <col min="5637" max="5637" width="10.77734375" style="359" customWidth="1"/>
    <col min="5638" max="5871" width="8" style="359" customWidth="1"/>
    <col min="5872" max="5872" width="5.109375" style="359" customWidth="1"/>
    <col min="5873" max="5874" width="6.33203125" style="359" customWidth="1"/>
    <col min="5875" max="5876" width="6.21875" style="359" customWidth="1"/>
    <col min="5877" max="5878" width="5.6640625" style="359"/>
    <col min="5879" max="5879" width="3.44140625" style="359" customWidth="1"/>
    <col min="5880" max="5880" width="6.6640625" style="359" customWidth="1"/>
    <col min="5881" max="5881" width="6.21875" style="359" customWidth="1"/>
    <col min="5882" max="5883" width="8.77734375" style="359" customWidth="1"/>
    <col min="5884" max="5884" width="7.77734375" style="359" customWidth="1"/>
    <col min="5885" max="5885" width="6.6640625" style="359" customWidth="1"/>
    <col min="5886" max="5886" width="7.5546875" style="359" customWidth="1"/>
    <col min="5887" max="5887" width="8.21875" style="359" customWidth="1"/>
    <col min="5888" max="5888" width="7.5546875" style="359" customWidth="1"/>
    <col min="5889" max="5891" width="8.21875" style="359" customWidth="1"/>
    <col min="5892" max="5892" width="7.77734375" style="359" customWidth="1"/>
    <col min="5893" max="5893" width="10.77734375" style="359" customWidth="1"/>
    <col min="5894" max="6127" width="8" style="359" customWidth="1"/>
    <col min="6128" max="6128" width="5.109375" style="359" customWidth="1"/>
    <col min="6129" max="6130" width="6.33203125" style="359" customWidth="1"/>
    <col min="6131" max="6132" width="6.21875" style="359" customWidth="1"/>
    <col min="6133" max="6134" width="5.6640625" style="359"/>
    <col min="6135" max="6135" width="3.44140625" style="359" customWidth="1"/>
    <col min="6136" max="6136" width="6.6640625" style="359" customWidth="1"/>
    <col min="6137" max="6137" width="6.21875" style="359" customWidth="1"/>
    <col min="6138" max="6139" width="8.77734375" style="359" customWidth="1"/>
    <col min="6140" max="6140" width="7.77734375" style="359" customWidth="1"/>
    <col min="6141" max="6141" width="6.6640625" style="359" customWidth="1"/>
    <col min="6142" max="6142" width="7.5546875" style="359" customWidth="1"/>
    <col min="6143" max="6143" width="8.21875" style="359" customWidth="1"/>
    <col min="6144" max="6144" width="7.5546875" style="359" customWidth="1"/>
    <col min="6145" max="6147" width="8.21875" style="359" customWidth="1"/>
    <col min="6148" max="6148" width="7.77734375" style="359" customWidth="1"/>
    <col min="6149" max="6149" width="10.77734375" style="359" customWidth="1"/>
    <col min="6150" max="6383" width="8" style="359" customWidth="1"/>
    <col min="6384" max="6384" width="5.109375" style="359" customWidth="1"/>
    <col min="6385" max="6386" width="6.33203125" style="359" customWidth="1"/>
    <col min="6387" max="6388" width="6.21875" style="359" customWidth="1"/>
    <col min="6389" max="6390" width="5.6640625" style="359"/>
    <col min="6391" max="6391" width="3.44140625" style="359" customWidth="1"/>
    <col min="6392" max="6392" width="6.6640625" style="359" customWidth="1"/>
    <col min="6393" max="6393" width="6.21875" style="359" customWidth="1"/>
    <col min="6394" max="6395" width="8.77734375" style="359" customWidth="1"/>
    <col min="6396" max="6396" width="7.77734375" style="359" customWidth="1"/>
    <col min="6397" max="6397" width="6.6640625" style="359" customWidth="1"/>
    <col min="6398" max="6398" width="7.5546875" style="359" customWidth="1"/>
    <col min="6399" max="6399" width="8.21875" style="359" customWidth="1"/>
    <col min="6400" max="6400" width="7.5546875" style="359" customWidth="1"/>
    <col min="6401" max="6403" width="8.21875" style="359" customWidth="1"/>
    <col min="6404" max="6404" width="7.77734375" style="359" customWidth="1"/>
    <col min="6405" max="6405" width="10.77734375" style="359" customWidth="1"/>
    <col min="6406" max="6639" width="8" style="359" customWidth="1"/>
    <col min="6640" max="6640" width="5.109375" style="359" customWidth="1"/>
    <col min="6641" max="6642" width="6.33203125" style="359" customWidth="1"/>
    <col min="6643" max="6644" width="6.21875" style="359" customWidth="1"/>
    <col min="6645" max="6646" width="5.6640625" style="359"/>
    <col min="6647" max="6647" width="3.44140625" style="359" customWidth="1"/>
    <col min="6648" max="6648" width="6.6640625" style="359" customWidth="1"/>
    <col min="6649" max="6649" width="6.21875" style="359" customWidth="1"/>
    <col min="6650" max="6651" width="8.77734375" style="359" customWidth="1"/>
    <col min="6652" max="6652" width="7.77734375" style="359" customWidth="1"/>
    <col min="6653" max="6653" width="6.6640625" style="359" customWidth="1"/>
    <col min="6654" max="6654" width="7.5546875" style="359" customWidth="1"/>
    <col min="6655" max="6655" width="8.21875" style="359" customWidth="1"/>
    <col min="6656" max="6656" width="7.5546875" style="359" customWidth="1"/>
    <col min="6657" max="6659" width="8.21875" style="359" customWidth="1"/>
    <col min="6660" max="6660" width="7.77734375" style="359" customWidth="1"/>
    <col min="6661" max="6661" width="10.77734375" style="359" customWidth="1"/>
    <col min="6662" max="6895" width="8" style="359" customWidth="1"/>
    <col min="6896" max="6896" width="5.109375" style="359" customWidth="1"/>
    <col min="6897" max="6898" width="6.33203125" style="359" customWidth="1"/>
    <col min="6899" max="6900" width="6.21875" style="359" customWidth="1"/>
    <col min="6901" max="6902" width="5.6640625" style="359"/>
    <col min="6903" max="6903" width="3.44140625" style="359" customWidth="1"/>
    <col min="6904" max="6904" width="6.6640625" style="359" customWidth="1"/>
    <col min="6905" max="6905" width="6.21875" style="359" customWidth="1"/>
    <col min="6906" max="6907" width="8.77734375" style="359" customWidth="1"/>
    <col min="6908" max="6908" width="7.77734375" style="359" customWidth="1"/>
    <col min="6909" max="6909" width="6.6640625" style="359" customWidth="1"/>
    <col min="6910" max="6910" width="7.5546875" style="359" customWidth="1"/>
    <col min="6911" max="6911" width="8.21875" style="359" customWidth="1"/>
    <col min="6912" max="6912" width="7.5546875" style="359" customWidth="1"/>
    <col min="6913" max="6915" width="8.21875" style="359" customWidth="1"/>
    <col min="6916" max="6916" width="7.77734375" style="359" customWidth="1"/>
    <col min="6917" max="6917" width="10.77734375" style="359" customWidth="1"/>
    <col min="6918" max="7151" width="8" style="359" customWidth="1"/>
    <col min="7152" max="7152" width="5.109375" style="359" customWidth="1"/>
    <col min="7153" max="7154" width="6.33203125" style="359" customWidth="1"/>
    <col min="7155" max="7156" width="6.21875" style="359" customWidth="1"/>
    <col min="7157" max="7158" width="5.6640625" style="359"/>
    <col min="7159" max="7159" width="3.44140625" style="359" customWidth="1"/>
    <col min="7160" max="7160" width="6.6640625" style="359" customWidth="1"/>
    <col min="7161" max="7161" width="6.21875" style="359" customWidth="1"/>
    <col min="7162" max="7163" width="8.77734375" style="359" customWidth="1"/>
    <col min="7164" max="7164" width="7.77734375" style="359" customWidth="1"/>
    <col min="7165" max="7165" width="6.6640625" style="359" customWidth="1"/>
    <col min="7166" max="7166" width="7.5546875" style="359" customWidth="1"/>
    <col min="7167" max="7167" width="8.21875" style="359" customWidth="1"/>
    <col min="7168" max="7168" width="7.5546875" style="359" customWidth="1"/>
    <col min="7169" max="7171" width="8.21875" style="359" customWidth="1"/>
    <col min="7172" max="7172" width="7.77734375" style="359" customWidth="1"/>
    <col min="7173" max="7173" width="10.77734375" style="359" customWidth="1"/>
    <col min="7174" max="7407" width="8" style="359" customWidth="1"/>
    <col min="7408" max="7408" width="5.109375" style="359" customWidth="1"/>
    <col min="7409" max="7410" width="6.33203125" style="359" customWidth="1"/>
    <col min="7411" max="7412" width="6.21875" style="359" customWidth="1"/>
    <col min="7413" max="7414" width="5.6640625" style="359"/>
    <col min="7415" max="7415" width="3.44140625" style="359" customWidth="1"/>
    <col min="7416" max="7416" width="6.6640625" style="359" customWidth="1"/>
    <col min="7417" max="7417" width="6.21875" style="359" customWidth="1"/>
    <col min="7418" max="7419" width="8.77734375" style="359" customWidth="1"/>
    <col min="7420" max="7420" width="7.77734375" style="359" customWidth="1"/>
    <col min="7421" max="7421" width="6.6640625" style="359" customWidth="1"/>
    <col min="7422" max="7422" width="7.5546875" style="359" customWidth="1"/>
    <col min="7423" max="7423" width="8.21875" style="359" customWidth="1"/>
    <col min="7424" max="7424" width="7.5546875" style="359" customWidth="1"/>
    <col min="7425" max="7427" width="8.21875" style="359" customWidth="1"/>
    <col min="7428" max="7428" width="7.77734375" style="359" customWidth="1"/>
    <col min="7429" max="7429" width="10.77734375" style="359" customWidth="1"/>
    <col min="7430" max="7663" width="8" style="359" customWidth="1"/>
    <col min="7664" max="7664" width="5.109375" style="359" customWidth="1"/>
    <col min="7665" max="7666" width="6.33203125" style="359" customWidth="1"/>
    <col min="7667" max="7668" width="6.21875" style="359" customWidth="1"/>
    <col min="7669" max="7670" width="5.6640625" style="359"/>
    <col min="7671" max="7671" width="3.44140625" style="359" customWidth="1"/>
    <col min="7672" max="7672" width="6.6640625" style="359" customWidth="1"/>
    <col min="7673" max="7673" width="6.21875" style="359" customWidth="1"/>
    <col min="7674" max="7675" width="8.77734375" style="359" customWidth="1"/>
    <col min="7676" max="7676" width="7.77734375" style="359" customWidth="1"/>
    <col min="7677" max="7677" width="6.6640625" style="359" customWidth="1"/>
    <col min="7678" max="7678" width="7.5546875" style="359" customWidth="1"/>
    <col min="7679" max="7679" width="8.21875" style="359" customWidth="1"/>
    <col min="7680" max="7680" width="7.5546875" style="359" customWidth="1"/>
    <col min="7681" max="7683" width="8.21875" style="359" customWidth="1"/>
    <col min="7684" max="7684" width="7.77734375" style="359" customWidth="1"/>
    <col min="7685" max="7685" width="10.77734375" style="359" customWidth="1"/>
    <col min="7686" max="7919" width="8" style="359" customWidth="1"/>
    <col min="7920" max="7920" width="5.109375" style="359" customWidth="1"/>
    <col min="7921" max="7922" width="6.33203125" style="359" customWidth="1"/>
    <col min="7923" max="7924" width="6.21875" style="359" customWidth="1"/>
    <col min="7925" max="7926" width="5.6640625" style="359"/>
    <col min="7927" max="7927" width="3.44140625" style="359" customWidth="1"/>
    <col min="7928" max="7928" width="6.6640625" style="359" customWidth="1"/>
    <col min="7929" max="7929" width="6.21875" style="359" customWidth="1"/>
    <col min="7930" max="7931" width="8.77734375" style="359" customWidth="1"/>
    <col min="7932" max="7932" width="7.77734375" style="359" customWidth="1"/>
    <col min="7933" max="7933" width="6.6640625" style="359" customWidth="1"/>
    <col min="7934" max="7934" width="7.5546875" style="359" customWidth="1"/>
    <col min="7935" max="7935" width="8.21875" style="359" customWidth="1"/>
    <col min="7936" max="7936" width="7.5546875" style="359" customWidth="1"/>
    <col min="7937" max="7939" width="8.21875" style="359" customWidth="1"/>
    <col min="7940" max="7940" width="7.77734375" style="359" customWidth="1"/>
    <col min="7941" max="7941" width="10.77734375" style="359" customWidth="1"/>
    <col min="7942" max="8175" width="8" style="359" customWidth="1"/>
    <col min="8176" max="8176" width="5.109375" style="359" customWidth="1"/>
    <col min="8177" max="8178" width="6.33203125" style="359" customWidth="1"/>
    <col min="8179" max="8180" width="6.21875" style="359" customWidth="1"/>
    <col min="8181" max="8182" width="5.6640625" style="359"/>
    <col min="8183" max="8183" width="3.44140625" style="359" customWidth="1"/>
    <col min="8184" max="8184" width="6.6640625" style="359" customWidth="1"/>
    <col min="8185" max="8185" width="6.21875" style="359" customWidth="1"/>
    <col min="8186" max="8187" width="8.77734375" style="359" customWidth="1"/>
    <col min="8188" max="8188" width="7.77734375" style="359" customWidth="1"/>
    <col min="8189" max="8189" width="6.6640625" style="359" customWidth="1"/>
    <col min="8190" max="8190" width="7.5546875" style="359" customWidth="1"/>
    <col min="8191" max="8191" width="8.21875" style="359" customWidth="1"/>
    <col min="8192" max="8192" width="7.5546875" style="359" customWidth="1"/>
    <col min="8193" max="8195" width="8.21875" style="359" customWidth="1"/>
    <col min="8196" max="8196" width="7.77734375" style="359" customWidth="1"/>
    <col min="8197" max="8197" width="10.77734375" style="359" customWidth="1"/>
    <col min="8198" max="8431" width="8" style="359" customWidth="1"/>
    <col min="8432" max="8432" width="5.109375" style="359" customWidth="1"/>
    <col min="8433" max="8434" width="6.33203125" style="359" customWidth="1"/>
    <col min="8435" max="8436" width="6.21875" style="359" customWidth="1"/>
    <col min="8437" max="8438" width="5.6640625" style="359"/>
    <col min="8439" max="8439" width="3.44140625" style="359" customWidth="1"/>
    <col min="8440" max="8440" width="6.6640625" style="359" customWidth="1"/>
    <col min="8441" max="8441" width="6.21875" style="359" customWidth="1"/>
    <col min="8442" max="8443" width="8.77734375" style="359" customWidth="1"/>
    <col min="8444" max="8444" width="7.77734375" style="359" customWidth="1"/>
    <col min="8445" max="8445" width="6.6640625" style="359" customWidth="1"/>
    <col min="8446" max="8446" width="7.5546875" style="359" customWidth="1"/>
    <col min="8447" max="8447" width="8.21875" style="359" customWidth="1"/>
    <col min="8448" max="8448" width="7.5546875" style="359" customWidth="1"/>
    <col min="8449" max="8451" width="8.21875" style="359" customWidth="1"/>
    <col min="8452" max="8452" width="7.77734375" style="359" customWidth="1"/>
    <col min="8453" max="8453" width="10.77734375" style="359" customWidth="1"/>
    <col min="8454" max="8687" width="8" style="359" customWidth="1"/>
    <col min="8688" max="8688" width="5.109375" style="359" customWidth="1"/>
    <col min="8689" max="8690" width="6.33203125" style="359" customWidth="1"/>
    <col min="8691" max="8692" width="6.21875" style="359" customWidth="1"/>
    <col min="8693" max="8694" width="5.6640625" style="359"/>
    <col min="8695" max="8695" width="3.44140625" style="359" customWidth="1"/>
    <col min="8696" max="8696" width="6.6640625" style="359" customWidth="1"/>
    <col min="8697" max="8697" width="6.21875" style="359" customWidth="1"/>
    <col min="8698" max="8699" width="8.77734375" style="359" customWidth="1"/>
    <col min="8700" max="8700" width="7.77734375" style="359" customWidth="1"/>
    <col min="8701" max="8701" width="6.6640625" style="359" customWidth="1"/>
    <col min="8702" max="8702" width="7.5546875" style="359" customWidth="1"/>
    <col min="8703" max="8703" width="8.21875" style="359" customWidth="1"/>
    <col min="8704" max="8704" width="7.5546875" style="359" customWidth="1"/>
    <col min="8705" max="8707" width="8.21875" style="359" customWidth="1"/>
    <col min="8708" max="8708" width="7.77734375" style="359" customWidth="1"/>
    <col min="8709" max="8709" width="10.77734375" style="359" customWidth="1"/>
    <col min="8710" max="8943" width="8" style="359" customWidth="1"/>
    <col min="8944" max="8944" width="5.109375" style="359" customWidth="1"/>
    <col min="8945" max="8946" width="6.33203125" style="359" customWidth="1"/>
    <col min="8947" max="8948" width="6.21875" style="359" customWidth="1"/>
    <col min="8949" max="8950" width="5.6640625" style="359"/>
    <col min="8951" max="8951" width="3.44140625" style="359" customWidth="1"/>
    <col min="8952" max="8952" width="6.6640625" style="359" customWidth="1"/>
    <col min="8953" max="8953" width="6.21875" style="359" customWidth="1"/>
    <col min="8954" max="8955" width="8.77734375" style="359" customWidth="1"/>
    <col min="8956" max="8956" width="7.77734375" style="359" customWidth="1"/>
    <col min="8957" max="8957" width="6.6640625" style="359" customWidth="1"/>
    <col min="8958" max="8958" width="7.5546875" style="359" customWidth="1"/>
    <col min="8959" max="8959" width="8.21875" style="359" customWidth="1"/>
    <col min="8960" max="8960" width="7.5546875" style="359" customWidth="1"/>
    <col min="8961" max="8963" width="8.21875" style="359" customWidth="1"/>
    <col min="8964" max="8964" width="7.77734375" style="359" customWidth="1"/>
    <col min="8965" max="8965" width="10.77734375" style="359" customWidth="1"/>
    <col min="8966" max="9199" width="8" style="359" customWidth="1"/>
    <col min="9200" max="9200" width="5.109375" style="359" customWidth="1"/>
    <col min="9201" max="9202" width="6.33203125" style="359" customWidth="1"/>
    <col min="9203" max="9204" width="6.21875" style="359" customWidth="1"/>
    <col min="9205" max="9206" width="5.6640625" style="359"/>
    <col min="9207" max="9207" width="3.44140625" style="359" customWidth="1"/>
    <col min="9208" max="9208" width="6.6640625" style="359" customWidth="1"/>
    <col min="9209" max="9209" width="6.21875" style="359" customWidth="1"/>
    <col min="9210" max="9211" width="8.77734375" style="359" customWidth="1"/>
    <col min="9212" max="9212" width="7.77734375" style="359" customWidth="1"/>
    <col min="9213" max="9213" width="6.6640625" style="359" customWidth="1"/>
    <col min="9214" max="9214" width="7.5546875" style="359" customWidth="1"/>
    <col min="9215" max="9215" width="8.21875" style="359" customWidth="1"/>
    <col min="9216" max="9216" width="7.5546875" style="359" customWidth="1"/>
    <col min="9217" max="9219" width="8.21875" style="359" customWidth="1"/>
    <col min="9220" max="9220" width="7.77734375" style="359" customWidth="1"/>
    <col min="9221" max="9221" width="10.77734375" style="359" customWidth="1"/>
    <col min="9222" max="9455" width="8" style="359" customWidth="1"/>
    <col min="9456" max="9456" width="5.109375" style="359" customWidth="1"/>
    <col min="9457" max="9458" width="6.33203125" style="359" customWidth="1"/>
    <col min="9459" max="9460" width="6.21875" style="359" customWidth="1"/>
    <col min="9461" max="9462" width="5.6640625" style="359"/>
    <col min="9463" max="9463" width="3.44140625" style="359" customWidth="1"/>
    <col min="9464" max="9464" width="6.6640625" style="359" customWidth="1"/>
    <col min="9465" max="9465" width="6.21875" style="359" customWidth="1"/>
    <col min="9466" max="9467" width="8.77734375" style="359" customWidth="1"/>
    <col min="9468" max="9468" width="7.77734375" style="359" customWidth="1"/>
    <col min="9469" max="9469" width="6.6640625" style="359" customWidth="1"/>
    <col min="9470" max="9470" width="7.5546875" style="359" customWidth="1"/>
    <col min="9471" max="9471" width="8.21875" style="359" customWidth="1"/>
    <col min="9472" max="9472" width="7.5546875" style="359" customWidth="1"/>
    <col min="9473" max="9475" width="8.21875" style="359" customWidth="1"/>
    <col min="9476" max="9476" width="7.77734375" style="359" customWidth="1"/>
    <col min="9477" max="9477" width="10.77734375" style="359" customWidth="1"/>
    <col min="9478" max="9711" width="8" style="359" customWidth="1"/>
    <col min="9712" max="9712" width="5.109375" style="359" customWidth="1"/>
    <col min="9713" max="9714" width="6.33203125" style="359" customWidth="1"/>
    <col min="9715" max="9716" width="6.21875" style="359" customWidth="1"/>
    <col min="9717" max="9718" width="5.6640625" style="359"/>
    <col min="9719" max="9719" width="3.44140625" style="359" customWidth="1"/>
    <col min="9720" max="9720" width="6.6640625" style="359" customWidth="1"/>
    <col min="9721" max="9721" width="6.21875" style="359" customWidth="1"/>
    <col min="9722" max="9723" width="8.77734375" style="359" customWidth="1"/>
    <col min="9724" max="9724" width="7.77734375" style="359" customWidth="1"/>
    <col min="9725" max="9725" width="6.6640625" style="359" customWidth="1"/>
    <col min="9726" max="9726" width="7.5546875" style="359" customWidth="1"/>
    <col min="9727" max="9727" width="8.21875" style="359" customWidth="1"/>
    <col min="9728" max="9728" width="7.5546875" style="359" customWidth="1"/>
    <col min="9729" max="9731" width="8.21875" style="359" customWidth="1"/>
    <col min="9732" max="9732" width="7.77734375" style="359" customWidth="1"/>
    <col min="9733" max="9733" width="10.77734375" style="359" customWidth="1"/>
    <col min="9734" max="9967" width="8" style="359" customWidth="1"/>
    <col min="9968" max="9968" width="5.109375" style="359" customWidth="1"/>
    <col min="9969" max="9970" width="6.33203125" style="359" customWidth="1"/>
    <col min="9971" max="9972" width="6.21875" style="359" customWidth="1"/>
    <col min="9973" max="9974" width="5.6640625" style="359"/>
    <col min="9975" max="9975" width="3.44140625" style="359" customWidth="1"/>
    <col min="9976" max="9976" width="6.6640625" style="359" customWidth="1"/>
    <col min="9977" max="9977" width="6.21875" style="359" customWidth="1"/>
    <col min="9978" max="9979" width="8.77734375" style="359" customWidth="1"/>
    <col min="9980" max="9980" width="7.77734375" style="359" customWidth="1"/>
    <col min="9981" max="9981" width="6.6640625" style="359" customWidth="1"/>
    <col min="9982" max="9982" width="7.5546875" style="359" customWidth="1"/>
    <col min="9983" max="9983" width="8.21875" style="359" customWidth="1"/>
    <col min="9984" max="9984" width="7.5546875" style="359" customWidth="1"/>
    <col min="9985" max="9987" width="8.21875" style="359" customWidth="1"/>
    <col min="9988" max="9988" width="7.77734375" style="359" customWidth="1"/>
    <col min="9989" max="9989" width="10.77734375" style="359" customWidth="1"/>
    <col min="9990" max="10223" width="8" style="359" customWidth="1"/>
    <col min="10224" max="10224" width="5.109375" style="359" customWidth="1"/>
    <col min="10225" max="10226" width="6.33203125" style="359" customWidth="1"/>
    <col min="10227" max="10228" width="6.21875" style="359" customWidth="1"/>
    <col min="10229" max="10230" width="5.6640625" style="359"/>
    <col min="10231" max="10231" width="3.44140625" style="359" customWidth="1"/>
    <col min="10232" max="10232" width="6.6640625" style="359" customWidth="1"/>
    <col min="10233" max="10233" width="6.21875" style="359" customWidth="1"/>
    <col min="10234" max="10235" width="8.77734375" style="359" customWidth="1"/>
    <col min="10236" max="10236" width="7.77734375" style="359" customWidth="1"/>
    <col min="10237" max="10237" width="6.6640625" style="359" customWidth="1"/>
    <col min="10238" max="10238" width="7.5546875" style="359" customWidth="1"/>
    <col min="10239" max="10239" width="8.21875" style="359" customWidth="1"/>
    <col min="10240" max="10240" width="7.5546875" style="359" customWidth="1"/>
    <col min="10241" max="10243" width="8.21875" style="359" customWidth="1"/>
    <col min="10244" max="10244" width="7.77734375" style="359" customWidth="1"/>
    <col min="10245" max="10245" width="10.77734375" style="359" customWidth="1"/>
    <col min="10246" max="10479" width="8" style="359" customWidth="1"/>
    <col min="10480" max="10480" width="5.109375" style="359" customWidth="1"/>
    <col min="10481" max="10482" width="6.33203125" style="359" customWidth="1"/>
    <col min="10483" max="10484" width="6.21875" style="359" customWidth="1"/>
    <col min="10485" max="10486" width="5.6640625" style="359"/>
    <col min="10487" max="10487" width="3.44140625" style="359" customWidth="1"/>
    <col min="10488" max="10488" width="6.6640625" style="359" customWidth="1"/>
    <col min="10489" max="10489" width="6.21875" style="359" customWidth="1"/>
    <col min="10490" max="10491" width="8.77734375" style="359" customWidth="1"/>
    <col min="10492" max="10492" width="7.77734375" style="359" customWidth="1"/>
    <col min="10493" max="10493" width="6.6640625" style="359" customWidth="1"/>
    <col min="10494" max="10494" width="7.5546875" style="359" customWidth="1"/>
    <col min="10495" max="10495" width="8.21875" style="359" customWidth="1"/>
    <col min="10496" max="10496" width="7.5546875" style="359" customWidth="1"/>
    <col min="10497" max="10499" width="8.21875" style="359" customWidth="1"/>
    <col min="10500" max="10500" width="7.77734375" style="359" customWidth="1"/>
    <col min="10501" max="10501" width="10.77734375" style="359" customWidth="1"/>
    <col min="10502" max="10735" width="8" style="359" customWidth="1"/>
    <col min="10736" max="10736" width="5.109375" style="359" customWidth="1"/>
    <col min="10737" max="10738" width="6.33203125" style="359" customWidth="1"/>
    <col min="10739" max="10740" width="6.21875" style="359" customWidth="1"/>
    <col min="10741" max="10742" width="5.6640625" style="359"/>
    <col min="10743" max="10743" width="3.44140625" style="359" customWidth="1"/>
    <col min="10744" max="10744" width="6.6640625" style="359" customWidth="1"/>
    <col min="10745" max="10745" width="6.21875" style="359" customWidth="1"/>
    <col min="10746" max="10747" width="8.77734375" style="359" customWidth="1"/>
    <col min="10748" max="10748" width="7.77734375" style="359" customWidth="1"/>
    <col min="10749" max="10749" width="6.6640625" style="359" customWidth="1"/>
    <col min="10750" max="10750" width="7.5546875" style="359" customWidth="1"/>
    <col min="10751" max="10751" width="8.21875" style="359" customWidth="1"/>
    <col min="10752" max="10752" width="7.5546875" style="359" customWidth="1"/>
    <col min="10753" max="10755" width="8.21875" style="359" customWidth="1"/>
    <col min="10756" max="10756" width="7.77734375" style="359" customWidth="1"/>
    <col min="10757" max="10757" width="10.77734375" style="359" customWidth="1"/>
    <col min="10758" max="10991" width="8" style="359" customWidth="1"/>
    <col min="10992" max="10992" width="5.109375" style="359" customWidth="1"/>
    <col min="10993" max="10994" width="6.33203125" style="359" customWidth="1"/>
    <col min="10995" max="10996" width="6.21875" style="359" customWidth="1"/>
    <col min="10997" max="10998" width="5.6640625" style="359"/>
    <col min="10999" max="10999" width="3.44140625" style="359" customWidth="1"/>
    <col min="11000" max="11000" width="6.6640625" style="359" customWidth="1"/>
    <col min="11001" max="11001" width="6.21875" style="359" customWidth="1"/>
    <col min="11002" max="11003" width="8.77734375" style="359" customWidth="1"/>
    <col min="11004" max="11004" width="7.77734375" style="359" customWidth="1"/>
    <col min="11005" max="11005" width="6.6640625" style="359" customWidth="1"/>
    <col min="11006" max="11006" width="7.5546875" style="359" customWidth="1"/>
    <col min="11007" max="11007" width="8.21875" style="359" customWidth="1"/>
    <col min="11008" max="11008" width="7.5546875" style="359" customWidth="1"/>
    <col min="11009" max="11011" width="8.21875" style="359" customWidth="1"/>
    <col min="11012" max="11012" width="7.77734375" style="359" customWidth="1"/>
    <col min="11013" max="11013" width="10.77734375" style="359" customWidth="1"/>
    <col min="11014" max="11247" width="8" style="359" customWidth="1"/>
    <col min="11248" max="11248" width="5.109375" style="359" customWidth="1"/>
    <col min="11249" max="11250" width="6.33203125" style="359" customWidth="1"/>
    <col min="11251" max="11252" width="6.21875" style="359" customWidth="1"/>
    <col min="11253" max="11254" width="5.6640625" style="359"/>
    <col min="11255" max="11255" width="3.44140625" style="359" customWidth="1"/>
    <col min="11256" max="11256" width="6.6640625" style="359" customWidth="1"/>
    <col min="11257" max="11257" width="6.21875" style="359" customWidth="1"/>
    <col min="11258" max="11259" width="8.77734375" style="359" customWidth="1"/>
    <col min="11260" max="11260" width="7.77734375" style="359" customWidth="1"/>
    <col min="11261" max="11261" width="6.6640625" style="359" customWidth="1"/>
    <col min="11262" max="11262" width="7.5546875" style="359" customWidth="1"/>
    <col min="11263" max="11263" width="8.21875" style="359" customWidth="1"/>
    <col min="11264" max="11264" width="7.5546875" style="359" customWidth="1"/>
    <col min="11265" max="11267" width="8.21875" style="359" customWidth="1"/>
    <col min="11268" max="11268" width="7.77734375" style="359" customWidth="1"/>
    <col min="11269" max="11269" width="10.77734375" style="359" customWidth="1"/>
    <col min="11270" max="11503" width="8" style="359" customWidth="1"/>
    <col min="11504" max="11504" width="5.109375" style="359" customWidth="1"/>
    <col min="11505" max="11506" width="6.33203125" style="359" customWidth="1"/>
    <col min="11507" max="11508" width="6.21875" style="359" customWidth="1"/>
    <col min="11509" max="11510" width="5.6640625" style="359"/>
    <col min="11511" max="11511" width="3.44140625" style="359" customWidth="1"/>
    <col min="11512" max="11512" width="6.6640625" style="359" customWidth="1"/>
    <col min="11513" max="11513" width="6.21875" style="359" customWidth="1"/>
    <col min="11514" max="11515" width="8.77734375" style="359" customWidth="1"/>
    <col min="11516" max="11516" width="7.77734375" style="359" customWidth="1"/>
    <col min="11517" max="11517" width="6.6640625" style="359" customWidth="1"/>
    <col min="11518" max="11518" width="7.5546875" style="359" customWidth="1"/>
    <col min="11519" max="11519" width="8.21875" style="359" customWidth="1"/>
    <col min="11520" max="11520" width="7.5546875" style="359" customWidth="1"/>
    <col min="11521" max="11523" width="8.21875" style="359" customWidth="1"/>
    <col min="11524" max="11524" width="7.77734375" style="359" customWidth="1"/>
    <col min="11525" max="11525" width="10.77734375" style="359" customWidth="1"/>
    <col min="11526" max="11759" width="8" style="359" customWidth="1"/>
    <col min="11760" max="11760" width="5.109375" style="359" customWidth="1"/>
    <col min="11761" max="11762" width="6.33203125" style="359" customWidth="1"/>
    <col min="11763" max="11764" width="6.21875" style="359" customWidth="1"/>
    <col min="11765" max="11766" width="5.6640625" style="359"/>
    <col min="11767" max="11767" width="3.44140625" style="359" customWidth="1"/>
    <col min="11768" max="11768" width="6.6640625" style="359" customWidth="1"/>
    <col min="11769" max="11769" width="6.21875" style="359" customWidth="1"/>
    <col min="11770" max="11771" width="8.77734375" style="359" customWidth="1"/>
    <col min="11772" max="11772" width="7.77734375" style="359" customWidth="1"/>
    <col min="11773" max="11773" width="6.6640625" style="359" customWidth="1"/>
    <col min="11774" max="11774" width="7.5546875" style="359" customWidth="1"/>
    <col min="11775" max="11775" width="8.21875" style="359" customWidth="1"/>
    <col min="11776" max="11776" width="7.5546875" style="359" customWidth="1"/>
    <col min="11777" max="11779" width="8.21875" style="359" customWidth="1"/>
    <col min="11780" max="11780" width="7.77734375" style="359" customWidth="1"/>
    <col min="11781" max="11781" width="10.77734375" style="359" customWidth="1"/>
    <col min="11782" max="12015" width="8" style="359" customWidth="1"/>
    <col min="12016" max="12016" width="5.109375" style="359" customWidth="1"/>
    <col min="12017" max="12018" width="6.33203125" style="359" customWidth="1"/>
    <col min="12019" max="12020" width="6.21875" style="359" customWidth="1"/>
    <col min="12021" max="12022" width="5.6640625" style="359"/>
    <col min="12023" max="12023" width="3.44140625" style="359" customWidth="1"/>
    <col min="12024" max="12024" width="6.6640625" style="359" customWidth="1"/>
    <col min="12025" max="12025" width="6.21875" style="359" customWidth="1"/>
    <col min="12026" max="12027" width="8.77734375" style="359" customWidth="1"/>
    <col min="12028" max="12028" width="7.77734375" style="359" customWidth="1"/>
    <col min="12029" max="12029" width="6.6640625" style="359" customWidth="1"/>
    <col min="12030" max="12030" width="7.5546875" style="359" customWidth="1"/>
    <col min="12031" max="12031" width="8.21875" style="359" customWidth="1"/>
    <col min="12032" max="12032" width="7.5546875" style="359" customWidth="1"/>
    <col min="12033" max="12035" width="8.21875" style="359" customWidth="1"/>
    <col min="12036" max="12036" width="7.77734375" style="359" customWidth="1"/>
    <col min="12037" max="12037" width="10.77734375" style="359" customWidth="1"/>
    <col min="12038" max="12271" width="8" style="359" customWidth="1"/>
    <col min="12272" max="12272" width="5.109375" style="359" customWidth="1"/>
    <col min="12273" max="12274" width="6.33203125" style="359" customWidth="1"/>
    <col min="12275" max="12276" width="6.21875" style="359" customWidth="1"/>
    <col min="12277" max="12278" width="5.6640625" style="359"/>
    <col min="12279" max="12279" width="3.44140625" style="359" customWidth="1"/>
    <col min="12280" max="12280" width="6.6640625" style="359" customWidth="1"/>
    <col min="12281" max="12281" width="6.21875" style="359" customWidth="1"/>
    <col min="12282" max="12283" width="8.77734375" style="359" customWidth="1"/>
    <col min="12284" max="12284" width="7.77734375" style="359" customWidth="1"/>
    <col min="12285" max="12285" width="6.6640625" style="359" customWidth="1"/>
    <col min="12286" max="12286" width="7.5546875" style="359" customWidth="1"/>
    <col min="12287" max="12287" width="8.21875" style="359" customWidth="1"/>
    <col min="12288" max="12288" width="7.5546875" style="359" customWidth="1"/>
    <col min="12289" max="12291" width="8.21875" style="359" customWidth="1"/>
    <col min="12292" max="12292" width="7.77734375" style="359" customWidth="1"/>
    <col min="12293" max="12293" width="10.77734375" style="359" customWidth="1"/>
    <col min="12294" max="12527" width="8" style="359" customWidth="1"/>
    <col min="12528" max="12528" width="5.109375" style="359" customWidth="1"/>
    <col min="12529" max="12530" width="6.33203125" style="359" customWidth="1"/>
    <col min="12531" max="12532" width="6.21875" style="359" customWidth="1"/>
    <col min="12533" max="12534" width="5.6640625" style="359"/>
    <col min="12535" max="12535" width="3.44140625" style="359" customWidth="1"/>
    <col min="12536" max="12536" width="6.6640625" style="359" customWidth="1"/>
    <col min="12537" max="12537" width="6.21875" style="359" customWidth="1"/>
    <col min="12538" max="12539" width="8.77734375" style="359" customWidth="1"/>
    <col min="12540" max="12540" width="7.77734375" style="359" customWidth="1"/>
    <col min="12541" max="12541" width="6.6640625" style="359" customWidth="1"/>
    <col min="12542" max="12542" width="7.5546875" style="359" customWidth="1"/>
    <col min="12543" max="12543" width="8.21875" style="359" customWidth="1"/>
    <col min="12544" max="12544" width="7.5546875" style="359" customWidth="1"/>
    <col min="12545" max="12547" width="8.21875" style="359" customWidth="1"/>
    <col min="12548" max="12548" width="7.77734375" style="359" customWidth="1"/>
    <col min="12549" max="12549" width="10.77734375" style="359" customWidth="1"/>
    <col min="12550" max="12783" width="8" style="359" customWidth="1"/>
    <col min="12784" max="12784" width="5.109375" style="359" customWidth="1"/>
    <col min="12785" max="12786" width="6.33203125" style="359" customWidth="1"/>
    <col min="12787" max="12788" width="6.21875" style="359" customWidth="1"/>
    <col min="12789" max="12790" width="5.6640625" style="359"/>
    <col min="12791" max="12791" width="3.44140625" style="359" customWidth="1"/>
    <col min="12792" max="12792" width="6.6640625" style="359" customWidth="1"/>
    <col min="12793" max="12793" width="6.21875" style="359" customWidth="1"/>
    <col min="12794" max="12795" width="8.77734375" style="359" customWidth="1"/>
    <col min="12796" max="12796" width="7.77734375" style="359" customWidth="1"/>
    <col min="12797" max="12797" width="6.6640625" style="359" customWidth="1"/>
    <col min="12798" max="12798" width="7.5546875" style="359" customWidth="1"/>
    <col min="12799" max="12799" width="8.21875" style="359" customWidth="1"/>
    <col min="12800" max="12800" width="7.5546875" style="359" customWidth="1"/>
    <col min="12801" max="12803" width="8.21875" style="359" customWidth="1"/>
    <col min="12804" max="12804" width="7.77734375" style="359" customWidth="1"/>
    <col min="12805" max="12805" width="10.77734375" style="359" customWidth="1"/>
    <col min="12806" max="13039" width="8" style="359" customWidth="1"/>
    <col min="13040" max="13040" width="5.109375" style="359" customWidth="1"/>
    <col min="13041" max="13042" width="6.33203125" style="359" customWidth="1"/>
    <col min="13043" max="13044" width="6.21875" style="359" customWidth="1"/>
    <col min="13045" max="13046" width="5.6640625" style="359"/>
    <col min="13047" max="13047" width="3.44140625" style="359" customWidth="1"/>
    <col min="13048" max="13048" width="6.6640625" style="359" customWidth="1"/>
    <col min="13049" max="13049" width="6.21875" style="359" customWidth="1"/>
    <col min="13050" max="13051" width="8.77734375" style="359" customWidth="1"/>
    <col min="13052" max="13052" width="7.77734375" style="359" customWidth="1"/>
    <col min="13053" max="13053" width="6.6640625" style="359" customWidth="1"/>
    <col min="13054" max="13054" width="7.5546875" style="359" customWidth="1"/>
    <col min="13055" max="13055" width="8.21875" style="359" customWidth="1"/>
    <col min="13056" max="13056" width="7.5546875" style="359" customWidth="1"/>
    <col min="13057" max="13059" width="8.21875" style="359" customWidth="1"/>
    <col min="13060" max="13060" width="7.77734375" style="359" customWidth="1"/>
    <col min="13061" max="13061" width="10.77734375" style="359" customWidth="1"/>
    <col min="13062" max="13295" width="8" style="359" customWidth="1"/>
    <col min="13296" max="13296" width="5.109375" style="359" customWidth="1"/>
    <col min="13297" max="13298" width="6.33203125" style="359" customWidth="1"/>
    <col min="13299" max="13300" width="6.21875" style="359" customWidth="1"/>
    <col min="13301" max="13302" width="5.6640625" style="359"/>
    <col min="13303" max="13303" width="3.44140625" style="359" customWidth="1"/>
    <col min="13304" max="13304" width="6.6640625" style="359" customWidth="1"/>
    <col min="13305" max="13305" width="6.21875" style="359" customWidth="1"/>
    <col min="13306" max="13307" width="8.77734375" style="359" customWidth="1"/>
    <col min="13308" max="13308" width="7.77734375" style="359" customWidth="1"/>
    <col min="13309" max="13309" width="6.6640625" style="359" customWidth="1"/>
    <col min="13310" max="13310" width="7.5546875" style="359" customWidth="1"/>
    <col min="13311" max="13311" width="8.21875" style="359" customWidth="1"/>
    <col min="13312" max="13312" width="7.5546875" style="359" customWidth="1"/>
    <col min="13313" max="13315" width="8.21875" style="359" customWidth="1"/>
    <col min="13316" max="13316" width="7.77734375" style="359" customWidth="1"/>
    <col min="13317" max="13317" width="10.77734375" style="359" customWidth="1"/>
    <col min="13318" max="13551" width="8" style="359" customWidth="1"/>
    <col min="13552" max="13552" width="5.109375" style="359" customWidth="1"/>
    <col min="13553" max="13554" width="6.33203125" style="359" customWidth="1"/>
    <col min="13555" max="13556" width="6.21875" style="359" customWidth="1"/>
    <col min="13557" max="13558" width="5.6640625" style="359"/>
    <col min="13559" max="13559" width="3.44140625" style="359" customWidth="1"/>
    <col min="13560" max="13560" width="6.6640625" style="359" customWidth="1"/>
    <col min="13561" max="13561" width="6.21875" style="359" customWidth="1"/>
    <col min="13562" max="13563" width="8.77734375" style="359" customWidth="1"/>
    <col min="13564" max="13564" width="7.77734375" style="359" customWidth="1"/>
    <col min="13565" max="13565" width="6.6640625" style="359" customWidth="1"/>
    <col min="13566" max="13566" width="7.5546875" style="359" customWidth="1"/>
    <col min="13567" max="13567" width="8.21875" style="359" customWidth="1"/>
    <col min="13568" max="13568" width="7.5546875" style="359" customWidth="1"/>
    <col min="13569" max="13571" width="8.21875" style="359" customWidth="1"/>
    <col min="13572" max="13572" width="7.77734375" style="359" customWidth="1"/>
    <col min="13573" max="13573" width="10.77734375" style="359" customWidth="1"/>
    <col min="13574" max="13807" width="8" style="359" customWidth="1"/>
    <col min="13808" max="13808" width="5.109375" style="359" customWidth="1"/>
    <col min="13809" max="13810" width="6.33203125" style="359" customWidth="1"/>
    <col min="13811" max="13812" width="6.21875" style="359" customWidth="1"/>
    <col min="13813" max="13814" width="5.6640625" style="359"/>
    <col min="13815" max="13815" width="3.44140625" style="359" customWidth="1"/>
    <col min="13816" max="13816" width="6.6640625" style="359" customWidth="1"/>
    <col min="13817" max="13817" width="6.21875" style="359" customWidth="1"/>
    <col min="13818" max="13819" width="8.77734375" style="359" customWidth="1"/>
    <col min="13820" max="13820" width="7.77734375" style="359" customWidth="1"/>
    <col min="13821" max="13821" width="6.6640625" style="359" customWidth="1"/>
    <col min="13822" max="13822" width="7.5546875" style="359" customWidth="1"/>
    <col min="13823" max="13823" width="8.21875" style="359" customWidth="1"/>
    <col min="13824" max="13824" width="7.5546875" style="359" customWidth="1"/>
    <col min="13825" max="13827" width="8.21875" style="359" customWidth="1"/>
    <col min="13828" max="13828" width="7.77734375" style="359" customWidth="1"/>
    <col min="13829" max="13829" width="10.77734375" style="359" customWidth="1"/>
    <col min="13830" max="14063" width="8" style="359" customWidth="1"/>
    <col min="14064" max="14064" width="5.109375" style="359" customWidth="1"/>
    <col min="14065" max="14066" width="6.33203125" style="359" customWidth="1"/>
    <col min="14067" max="14068" width="6.21875" style="359" customWidth="1"/>
    <col min="14069" max="14070" width="5.6640625" style="359"/>
    <col min="14071" max="14071" width="3.44140625" style="359" customWidth="1"/>
    <col min="14072" max="14072" width="6.6640625" style="359" customWidth="1"/>
    <col min="14073" max="14073" width="6.21875" style="359" customWidth="1"/>
    <col min="14074" max="14075" width="8.77734375" style="359" customWidth="1"/>
    <col min="14076" max="14076" width="7.77734375" style="359" customWidth="1"/>
    <col min="14077" max="14077" width="6.6640625" style="359" customWidth="1"/>
    <col min="14078" max="14078" width="7.5546875" style="359" customWidth="1"/>
    <col min="14079" max="14079" width="8.21875" style="359" customWidth="1"/>
    <col min="14080" max="14080" width="7.5546875" style="359" customWidth="1"/>
    <col min="14081" max="14083" width="8.21875" style="359" customWidth="1"/>
    <col min="14084" max="14084" width="7.77734375" style="359" customWidth="1"/>
    <col min="14085" max="14085" width="10.77734375" style="359" customWidth="1"/>
    <col min="14086" max="14319" width="8" style="359" customWidth="1"/>
    <col min="14320" max="14320" width="5.109375" style="359" customWidth="1"/>
    <col min="14321" max="14322" width="6.33203125" style="359" customWidth="1"/>
    <col min="14323" max="14324" width="6.21875" style="359" customWidth="1"/>
    <col min="14325" max="14326" width="5.6640625" style="359"/>
    <col min="14327" max="14327" width="3.44140625" style="359" customWidth="1"/>
    <col min="14328" max="14328" width="6.6640625" style="359" customWidth="1"/>
    <col min="14329" max="14329" width="6.21875" style="359" customWidth="1"/>
    <col min="14330" max="14331" width="8.77734375" style="359" customWidth="1"/>
    <col min="14332" max="14332" width="7.77734375" style="359" customWidth="1"/>
    <col min="14333" max="14333" width="6.6640625" style="359" customWidth="1"/>
    <col min="14334" max="14334" width="7.5546875" style="359" customWidth="1"/>
    <col min="14335" max="14335" width="8.21875" style="359" customWidth="1"/>
    <col min="14336" max="14336" width="7.5546875" style="359" customWidth="1"/>
    <col min="14337" max="14339" width="8.21875" style="359" customWidth="1"/>
    <col min="14340" max="14340" width="7.77734375" style="359" customWidth="1"/>
    <col min="14341" max="14341" width="10.77734375" style="359" customWidth="1"/>
    <col min="14342" max="14575" width="8" style="359" customWidth="1"/>
    <col min="14576" max="14576" width="5.109375" style="359" customWidth="1"/>
    <col min="14577" max="14578" width="6.33203125" style="359" customWidth="1"/>
    <col min="14579" max="14580" width="6.21875" style="359" customWidth="1"/>
    <col min="14581" max="14582" width="5.6640625" style="359"/>
    <col min="14583" max="14583" width="3.44140625" style="359" customWidth="1"/>
    <col min="14584" max="14584" width="6.6640625" style="359" customWidth="1"/>
    <col min="14585" max="14585" width="6.21875" style="359" customWidth="1"/>
    <col min="14586" max="14587" width="8.77734375" style="359" customWidth="1"/>
    <col min="14588" max="14588" width="7.77734375" style="359" customWidth="1"/>
    <col min="14589" max="14589" width="6.6640625" style="359" customWidth="1"/>
    <col min="14590" max="14590" width="7.5546875" style="359" customWidth="1"/>
    <col min="14591" max="14591" width="8.21875" style="359" customWidth="1"/>
    <col min="14592" max="14592" width="7.5546875" style="359" customWidth="1"/>
    <col min="14593" max="14595" width="8.21875" style="359" customWidth="1"/>
    <col min="14596" max="14596" width="7.77734375" style="359" customWidth="1"/>
    <col min="14597" max="14597" width="10.77734375" style="359" customWidth="1"/>
    <col min="14598" max="14831" width="8" style="359" customWidth="1"/>
    <col min="14832" max="14832" width="5.109375" style="359" customWidth="1"/>
    <col min="14833" max="14834" width="6.33203125" style="359" customWidth="1"/>
    <col min="14835" max="14836" width="6.21875" style="359" customWidth="1"/>
    <col min="14837" max="14838" width="5.6640625" style="359"/>
    <col min="14839" max="14839" width="3.44140625" style="359" customWidth="1"/>
    <col min="14840" max="14840" width="6.6640625" style="359" customWidth="1"/>
    <col min="14841" max="14841" width="6.21875" style="359" customWidth="1"/>
    <col min="14842" max="14843" width="8.77734375" style="359" customWidth="1"/>
    <col min="14844" max="14844" width="7.77734375" style="359" customWidth="1"/>
    <col min="14845" max="14845" width="6.6640625" style="359" customWidth="1"/>
    <col min="14846" max="14846" width="7.5546875" style="359" customWidth="1"/>
    <col min="14847" max="14847" width="8.21875" style="359" customWidth="1"/>
    <col min="14848" max="14848" width="7.5546875" style="359" customWidth="1"/>
    <col min="14849" max="14851" width="8.21875" style="359" customWidth="1"/>
    <col min="14852" max="14852" width="7.77734375" style="359" customWidth="1"/>
    <col min="14853" max="14853" width="10.77734375" style="359" customWidth="1"/>
    <col min="14854" max="15087" width="8" style="359" customWidth="1"/>
    <col min="15088" max="15088" width="5.109375" style="359" customWidth="1"/>
    <col min="15089" max="15090" width="6.33203125" style="359" customWidth="1"/>
    <col min="15091" max="15092" width="6.21875" style="359" customWidth="1"/>
    <col min="15093" max="15094" width="5.6640625" style="359"/>
    <col min="15095" max="15095" width="3.44140625" style="359" customWidth="1"/>
    <col min="15096" max="15096" width="6.6640625" style="359" customWidth="1"/>
    <col min="15097" max="15097" width="6.21875" style="359" customWidth="1"/>
    <col min="15098" max="15099" width="8.77734375" style="359" customWidth="1"/>
    <col min="15100" max="15100" width="7.77734375" style="359" customWidth="1"/>
    <col min="15101" max="15101" width="6.6640625" style="359" customWidth="1"/>
    <col min="15102" max="15102" width="7.5546875" style="359" customWidth="1"/>
    <col min="15103" max="15103" width="8.21875" style="359" customWidth="1"/>
    <col min="15104" max="15104" width="7.5546875" style="359" customWidth="1"/>
    <col min="15105" max="15107" width="8.21875" style="359" customWidth="1"/>
    <col min="15108" max="15108" width="7.77734375" style="359" customWidth="1"/>
    <col min="15109" max="15109" width="10.77734375" style="359" customWidth="1"/>
    <col min="15110" max="15343" width="8" style="359" customWidth="1"/>
    <col min="15344" max="15344" width="5.109375" style="359" customWidth="1"/>
    <col min="15345" max="15346" width="6.33203125" style="359" customWidth="1"/>
    <col min="15347" max="15348" width="6.21875" style="359" customWidth="1"/>
    <col min="15349" max="15350" width="5.6640625" style="359"/>
    <col min="15351" max="15351" width="3.44140625" style="359" customWidth="1"/>
    <col min="15352" max="15352" width="6.6640625" style="359" customWidth="1"/>
    <col min="15353" max="15353" width="6.21875" style="359" customWidth="1"/>
    <col min="15354" max="15355" width="8.77734375" style="359" customWidth="1"/>
    <col min="15356" max="15356" width="7.77734375" style="359" customWidth="1"/>
    <col min="15357" max="15357" width="6.6640625" style="359" customWidth="1"/>
    <col min="15358" max="15358" width="7.5546875" style="359" customWidth="1"/>
    <col min="15359" max="15359" width="8.21875" style="359" customWidth="1"/>
    <col min="15360" max="15360" width="7.5546875" style="359" customWidth="1"/>
    <col min="15361" max="15363" width="8.21875" style="359" customWidth="1"/>
    <col min="15364" max="15364" width="7.77734375" style="359" customWidth="1"/>
    <col min="15365" max="15365" width="10.77734375" style="359" customWidth="1"/>
    <col min="15366" max="15599" width="8" style="359" customWidth="1"/>
    <col min="15600" max="15600" width="5.109375" style="359" customWidth="1"/>
    <col min="15601" max="15602" width="6.33203125" style="359" customWidth="1"/>
    <col min="15603" max="15604" width="6.21875" style="359" customWidth="1"/>
    <col min="15605" max="15606" width="5.6640625" style="359"/>
    <col min="15607" max="15607" width="3.44140625" style="359" customWidth="1"/>
    <col min="15608" max="15608" width="6.6640625" style="359" customWidth="1"/>
    <col min="15609" max="15609" width="6.21875" style="359" customWidth="1"/>
    <col min="15610" max="15611" width="8.77734375" style="359" customWidth="1"/>
    <col min="15612" max="15612" width="7.77734375" style="359" customWidth="1"/>
    <col min="15613" max="15613" width="6.6640625" style="359" customWidth="1"/>
    <col min="15614" max="15614" width="7.5546875" style="359" customWidth="1"/>
    <col min="15615" max="15615" width="8.21875" style="359" customWidth="1"/>
    <col min="15616" max="15616" width="7.5546875" style="359" customWidth="1"/>
    <col min="15617" max="15619" width="8.21875" style="359" customWidth="1"/>
    <col min="15620" max="15620" width="7.77734375" style="359" customWidth="1"/>
    <col min="15621" max="15621" width="10.77734375" style="359" customWidth="1"/>
    <col min="15622" max="15855" width="8" style="359" customWidth="1"/>
    <col min="15856" max="15856" width="5.109375" style="359" customWidth="1"/>
    <col min="15857" max="15858" width="6.33203125" style="359" customWidth="1"/>
    <col min="15859" max="15860" width="6.21875" style="359" customWidth="1"/>
    <col min="15861" max="15862" width="5.6640625" style="359"/>
    <col min="15863" max="15863" width="3.44140625" style="359" customWidth="1"/>
    <col min="15864" max="15864" width="6.6640625" style="359" customWidth="1"/>
    <col min="15865" max="15865" width="6.21875" style="359" customWidth="1"/>
    <col min="15866" max="15867" width="8.77734375" style="359" customWidth="1"/>
    <col min="15868" max="15868" width="7.77734375" style="359" customWidth="1"/>
    <col min="15869" max="15869" width="6.6640625" style="359" customWidth="1"/>
    <col min="15870" max="15870" width="7.5546875" style="359" customWidth="1"/>
    <col min="15871" max="15871" width="8.21875" style="359" customWidth="1"/>
    <col min="15872" max="15872" width="7.5546875" style="359" customWidth="1"/>
    <col min="15873" max="15875" width="8.21875" style="359" customWidth="1"/>
    <col min="15876" max="15876" width="7.77734375" style="359" customWidth="1"/>
    <col min="15877" max="15877" width="10.77734375" style="359" customWidth="1"/>
    <col min="15878" max="16111" width="8" style="359" customWidth="1"/>
    <col min="16112" max="16112" width="5.109375" style="359" customWidth="1"/>
    <col min="16113" max="16114" width="6.33203125" style="359" customWidth="1"/>
    <col min="16115" max="16116" width="6.21875" style="359" customWidth="1"/>
    <col min="16117" max="16118" width="5.6640625" style="359"/>
    <col min="16119" max="16119" width="3.44140625" style="359" customWidth="1"/>
    <col min="16120" max="16120" width="6.6640625" style="359" customWidth="1"/>
    <col min="16121" max="16121" width="6.21875" style="359" customWidth="1"/>
    <col min="16122" max="16123" width="8.77734375" style="359" customWidth="1"/>
    <col min="16124" max="16124" width="7.77734375" style="359" customWidth="1"/>
    <col min="16125" max="16125" width="6.6640625" style="359" customWidth="1"/>
    <col min="16126" max="16126" width="7.5546875" style="359" customWidth="1"/>
    <col min="16127" max="16127" width="8.21875" style="359" customWidth="1"/>
    <col min="16128" max="16128" width="7.5546875" style="359" customWidth="1"/>
    <col min="16129" max="16131" width="8.21875" style="359" customWidth="1"/>
    <col min="16132" max="16132" width="7.77734375" style="359" customWidth="1"/>
    <col min="16133" max="16133" width="10.77734375" style="359" customWidth="1"/>
    <col min="16134" max="16367" width="8" style="359" customWidth="1"/>
    <col min="16368" max="16368" width="5.109375" style="359" customWidth="1"/>
    <col min="16369" max="16370" width="6.33203125" style="359" customWidth="1"/>
    <col min="16371" max="16372" width="6.21875" style="359" customWidth="1"/>
    <col min="16373" max="16384" width="5.6640625" style="359"/>
  </cols>
  <sheetData>
    <row r="1" spans="1:12" ht="32.25" customHeight="1">
      <c r="A1" s="922" t="s">
        <v>406</v>
      </c>
      <c r="B1" s="922"/>
      <c r="C1" s="922"/>
      <c r="D1" s="922"/>
      <c r="E1" s="922"/>
      <c r="F1" s="922"/>
      <c r="G1" s="922"/>
      <c r="H1" s="922"/>
      <c r="I1" s="922"/>
    </row>
    <row r="2" spans="1:12" ht="16.5" customHeight="1">
      <c r="A2" s="421"/>
      <c r="B2" s="421"/>
      <c r="C2" s="422"/>
      <c r="D2" s="422"/>
      <c r="E2" s="423"/>
      <c r="F2" s="423"/>
      <c r="G2" s="423"/>
      <c r="H2" s="423"/>
      <c r="I2" s="423"/>
    </row>
    <row r="3" spans="1:12" ht="21" customHeight="1" thickBot="1">
      <c r="A3" s="421"/>
      <c r="B3" s="923" t="s">
        <v>331</v>
      </c>
      <c r="C3" s="923"/>
      <c r="D3" s="923"/>
      <c r="E3" s="923"/>
      <c r="F3" s="923"/>
      <c r="G3" s="421"/>
      <c r="H3" s="424"/>
      <c r="I3" s="424" t="s">
        <v>308</v>
      </c>
    </row>
    <row r="4" spans="1:12" s="361" customFormat="1" ht="27.75" customHeight="1">
      <c r="A4" s="425"/>
      <c r="B4" s="924" t="s">
        <v>309</v>
      </c>
      <c r="C4" s="926" t="s">
        <v>310</v>
      </c>
      <c r="D4" s="926" t="s">
        <v>311</v>
      </c>
      <c r="E4" s="928" t="s">
        <v>7</v>
      </c>
      <c r="F4" s="928" t="s">
        <v>246</v>
      </c>
      <c r="G4" s="928" t="s">
        <v>312</v>
      </c>
      <c r="H4" s="930" t="s">
        <v>313</v>
      </c>
      <c r="I4" s="932" t="s">
        <v>330</v>
      </c>
    </row>
    <row r="5" spans="1:12" s="362" customFormat="1" ht="27.75" customHeight="1" thickBot="1">
      <c r="A5" s="426"/>
      <c r="B5" s="925"/>
      <c r="C5" s="927"/>
      <c r="D5" s="927"/>
      <c r="E5" s="929"/>
      <c r="F5" s="929"/>
      <c r="G5" s="929"/>
      <c r="H5" s="931"/>
      <c r="I5" s="933"/>
    </row>
    <row r="6" spans="1:12" s="363" customFormat="1" ht="40.5" customHeight="1">
      <c r="A6" s="425"/>
      <c r="B6" s="427">
        <v>1</v>
      </c>
      <c r="C6" s="428" t="s">
        <v>314</v>
      </c>
      <c r="D6" s="428" t="s">
        <v>315</v>
      </c>
      <c r="E6" s="429">
        <v>40905400</v>
      </c>
      <c r="F6" s="429">
        <v>3750570</v>
      </c>
      <c r="G6" s="430">
        <v>4417410</v>
      </c>
      <c r="H6" s="429">
        <f>E6</f>
        <v>40905400</v>
      </c>
      <c r="I6" s="431" t="s">
        <v>397</v>
      </c>
      <c r="K6" s="23"/>
      <c r="L6" s="64"/>
    </row>
    <row r="7" spans="1:12" s="364" customFormat="1" ht="40.5" customHeight="1">
      <c r="A7" s="425"/>
      <c r="B7" s="432">
        <v>2</v>
      </c>
      <c r="C7" s="433" t="s">
        <v>316</v>
      </c>
      <c r="D7" s="433" t="s">
        <v>317</v>
      </c>
      <c r="E7" s="434">
        <v>38007900</v>
      </c>
      <c r="F7" s="429">
        <v>3596800</v>
      </c>
      <c r="G7" s="435">
        <v>4236230</v>
      </c>
      <c r="H7" s="434">
        <f>E7</f>
        <v>38007900</v>
      </c>
      <c r="I7" s="438" t="s">
        <v>398</v>
      </c>
      <c r="K7" s="23"/>
      <c r="L7" s="64"/>
    </row>
    <row r="8" spans="1:12" s="364" customFormat="1" ht="40.5" customHeight="1">
      <c r="A8" s="425"/>
      <c r="B8" s="427">
        <v>3</v>
      </c>
      <c r="C8" s="433" t="s">
        <v>407</v>
      </c>
      <c r="D8" s="433" t="s">
        <v>318</v>
      </c>
      <c r="E8" s="434">
        <v>29470800</v>
      </c>
      <c r="F8" s="429">
        <v>2789620</v>
      </c>
      <c r="G8" s="437">
        <v>3285580</v>
      </c>
      <c r="H8" s="434">
        <f t="shared" ref="H8:H14" si="0">E8</f>
        <v>29470800</v>
      </c>
      <c r="I8" s="436" t="s">
        <v>399</v>
      </c>
      <c r="K8" s="23"/>
      <c r="L8" s="64"/>
    </row>
    <row r="9" spans="1:12" s="364" customFormat="1" ht="40.5" customHeight="1">
      <c r="A9" s="425"/>
      <c r="B9" s="432">
        <v>4</v>
      </c>
      <c r="C9" s="433" t="s">
        <v>408</v>
      </c>
      <c r="D9" s="433" t="s">
        <v>319</v>
      </c>
      <c r="E9" s="434">
        <v>29281000</v>
      </c>
      <c r="F9" s="429">
        <v>2888500</v>
      </c>
      <c r="G9" s="430">
        <v>3402000</v>
      </c>
      <c r="H9" s="434">
        <f t="shared" si="0"/>
        <v>29281000</v>
      </c>
      <c r="I9" s="438" t="s">
        <v>400</v>
      </c>
      <c r="K9" s="23"/>
      <c r="L9" s="64"/>
    </row>
    <row r="10" spans="1:12" s="364" customFormat="1" ht="40.5" customHeight="1">
      <c r="A10" s="425"/>
      <c r="B10" s="427">
        <v>5</v>
      </c>
      <c r="C10" s="433" t="s">
        <v>409</v>
      </c>
      <c r="D10" s="433" t="s">
        <v>321</v>
      </c>
      <c r="E10" s="434">
        <v>28901400</v>
      </c>
      <c r="F10" s="429">
        <v>2855730</v>
      </c>
      <c r="G10" s="429">
        <v>3363420</v>
      </c>
      <c r="H10" s="434">
        <f t="shared" si="0"/>
        <v>28901400</v>
      </c>
      <c r="I10" s="438" t="s">
        <v>401</v>
      </c>
      <c r="K10" s="24"/>
      <c r="L10" s="64"/>
    </row>
    <row r="11" spans="1:12" s="364" customFormat="1" ht="40.5" customHeight="1">
      <c r="A11" s="425"/>
      <c r="B11" s="432">
        <v>6</v>
      </c>
      <c r="C11" s="433" t="s">
        <v>410</v>
      </c>
      <c r="D11" s="433" t="s">
        <v>320</v>
      </c>
      <c r="E11" s="434">
        <v>28047300</v>
      </c>
      <c r="F11" s="429">
        <v>2772500</v>
      </c>
      <c r="G11" s="429">
        <v>3265400</v>
      </c>
      <c r="H11" s="434">
        <f t="shared" si="0"/>
        <v>28047300</v>
      </c>
      <c r="I11" s="438" t="s">
        <v>402</v>
      </c>
      <c r="K11" s="24"/>
      <c r="L11" s="64"/>
    </row>
    <row r="12" spans="1:12" s="364" customFormat="1" ht="40.5" customHeight="1">
      <c r="A12" s="425"/>
      <c r="B12" s="427">
        <v>7</v>
      </c>
      <c r="C12" s="433" t="s">
        <v>411</v>
      </c>
      <c r="D12" s="433" t="s">
        <v>322</v>
      </c>
      <c r="E12" s="434">
        <v>26693200</v>
      </c>
      <c r="F12" s="429">
        <v>2748190</v>
      </c>
      <c r="G12" s="429">
        <v>3236780</v>
      </c>
      <c r="H12" s="434">
        <f t="shared" si="0"/>
        <v>26693200</v>
      </c>
      <c r="I12" s="438" t="s">
        <v>403</v>
      </c>
      <c r="K12" s="24"/>
      <c r="L12" s="64"/>
    </row>
    <row r="13" spans="1:12" s="364" customFormat="1" ht="52.5" customHeight="1">
      <c r="A13" s="425"/>
      <c r="B13" s="432">
        <v>8</v>
      </c>
      <c r="C13" s="433" t="s">
        <v>412</v>
      </c>
      <c r="D13" s="433" t="s">
        <v>323</v>
      </c>
      <c r="E13" s="434">
        <v>27601400</v>
      </c>
      <c r="F13" s="430">
        <v>2611050</v>
      </c>
      <c r="G13" s="429">
        <v>3075260</v>
      </c>
      <c r="H13" s="434">
        <f t="shared" si="0"/>
        <v>27601400</v>
      </c>
      <c r="I13" s="438" t="s">
        <v>405</v>
      </c>
      <c r="K13" s="24"/>
      <c r="L13" s="64"/>
    </row>
    <row r="14" spans="1:12" s="364" customFormat="1" ht="40.5" customHeight="1">
      <c r="A14" s="425"/>
      <c r="B14" s="454">
        <v>9</v>
      </c>
      <c r="C14" s="433" t="s">
        <v>196</v>
      </c>
      <c r="D14" s="433" t="s">
        <v>647</v>
      </c>
      <c r="E14" s="434">
        <v>23504800</v>
      </c>
      <c r="F14" s="583">
        <v>2223620</v>
      </c>
      <c r="G14" s="434">
        <v>2618670</v>
      </c>
      <c r="H14" s="434">
        <f t="shared" si="0"/>
        <v>23504800</v>
      </c>
      <c r="I14" s="584" t="s">
        <v>404</v>
      </c>
    </row>
    <row r="15" spans="1:12" s="364" customFormat="1" ht="46.5" customHeight="1" thickBot="1">
      <c r="A15" s="425"/>
      <c r="B15" s="919" t="s">
        <v>706</v>
      </c>
      <c r="C15" s="920"/>
      <c r="D15" s="921"/>
      <c r="E15" s="747">
        <f>SUM(E6:E14)</f>
        <v>272413200</v>
      </c>
      <c r="F15" s="747">
        <f>SUM(F6:F14)</f>
        <v>26236580</v>
      </c>
      <c r="G15" s="747">
        <f>SUM(G6:G14)</f>
        <v>30900750</v>
      </c>
      <c r="H15" s="748">
        <f>SUM(H6:H14)</f>
        <v>272413200</v>
      </c>
      <c r="I15" s="439"/>
    </row>
    <row r="16" spans="1:12" ht="16.5">
      <c r="A16" s="421"/>
      <c r="B16" s="421"/>
      <c r="C16" s="422"/>
      <c r="D16" s="422"/>
      <c r="E16" s="421"/>
      <c r="F16" s="421"/>
      <c r="G16" s="421"/>
      <c r="H16" s="421"/>
      <c r="I16" s="421"/>
    </row>
    <row r="17" spans="1:9" ht="16.5">
      <c r="A17" s="421"/>
      <c r="B17" s="421"/>
      <c r="C17" s="422"/>
      <c r="D17" s="422"/>
      <c r="E17" s="421"/>
      <c r="F17" s="421"/>
      <c r="G17" s="421"/>
      <c r="H17" s="421"/>
      <c r="I17" s="421"/>
    </row>
    <row r="18" spans="1:9" ht="16.5">
      <c r="A18" s="421"/>
      <c r="B18" s="421"/>
      <c r="C18" s="422"/>
      <c r="D18" s="422"/>
      <c r="E18" s="421"/>
      <c r="F18" s="421"/>
      <c r="G18" s="421"/>
      <c r="H18" s="421"/>
      <c r="I18" s="421"/>
    </row>
    <row r="19" spans="1:9" ht="16.5">
      <c r="A19" s="421"/>
      <c r="B19" s="421"/>
      <c r="C19" s="422"/>
      <c r="D19" s="422"/>
      <c r="E19" s="421"/>
      <c r="F19" s="421"/>
      <c r="G19" s="421"/>
      <c r="H19" s="421"/>
      <c r="I19" s="421"/>
    </row>
    <row r="20" spans="1:9" ht="16.5">
      <c r="A20" s="421"/>
      <c r="B20" s="421"/>
      <c r="C20" s="422"/>
      <c r="D20" s="422"/>
      <c r="E20" s="421"/>
      <c r="F20" s="421"/>
      <c r="G20" s="421"/>
      <c r="H20" s="421"/>
      <c r="I20" s="421"/>
    </row>
  </sheetData>
  <mergeCells count="11">
    <mergeCell ref="B15:D15"/>
    <mergeCell ref="A1:I1"/>
    <mergeCell ref="B3:F3"/>
    <mergeCell ref="B4:B5"/>
    <mergeCell ref="C4:C5"/>
    <mergeCell ref="D4:D5"/>
    <mergeCell ref="E4:E5"/>
    <mergeCell ref="F4:F5"/>
    <mergeCell ref="G4:G5"/>
    <mergeCell ref="H4:H5"/>
    <mergeCell ref="I4:I5"/>
  </mergeCells>
  <phoneticPr fontId="12" type="noConversion"/>
  <printOptions horizontalCentered="1"/>
  <pageMargins left="0.31496062992125984" right="0.15748031496062992" top="0.98425196850393704" bottom="0.98425196850393704" header="0.51181102362204722" footer="0.51181102362204722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 지정된 범위</vt:lpstr>
      </vt:variant>
      <vt:variant>
        <vt:i4>4</vt:i4>
      </vt:variant>
    </vt:vector>
  </HeadingPairs>
  <TitlesOfParts>
    <vt:vector size="10" baseType="lpstr">
      <vt:lpstr>표지</vt:lpstr>
      <vt:lpstr>예산총칙</vt:lpstr>
      <vt:lpstr>세입세출총괊</vt:lpstr>
      <vt:lpstr>세입명세서</vt:lpstr>
      <vt:lpstr>세출명세서</vt:lpstr>
      <vt:lpstr>임직원보수일람표</vt:lpstr>
      <vt:lpstr>세입명세서!Print_Area</vt:lpstr>
      <vt:lpstr>세입세출총괊!Print_Area</vt:lpstr>
      <vt:lpstr>임직원보수일람표!Print_Area</vt:lpstr>
      <vt:lpstr>세출명세서!Print_Titles</vt:lpstr>
    </vt:vector>
  </TitlesOfParts>
  <Company>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2020-12-10T07:35:37Z</cp:lastPrinted>
  <dcterms:created xsi:type="dcterms:W3CDTF">2004-12-10T02:55:32Z</dcterms:created>
  <dcterms:modified xsi:type="dcterms:W3CDTF">2021-01-04T10:21:25Z</dcterms:modified>
</cp:coreProperties>
</file>